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11370"/>
  </bookViews>
  <sheets>
    <sheet name="作成例 比較表 (空調)" sheetId="10" r:id="rId1"/>
    <sheet name="作成例 比較表(給湯)" sheetId="8" r:id="rId2"/>
  </sheets>
  <definedNames>
    <definedName name="_xlnm.Print_Area" localSheetId="0">'作成例 比較表 (空調)'!$A$1:$M$44</definedName>
    <definedName name="_xlnm.Print_Area" localSheetId="1">'作成例 比較表(給湯)'!$A$1:$M$45</definedName>
  </definedNames>
  <calcPr calcId="162913"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10" l="1"/>
  <c r="D13" i="10"/>
  <c r="B13" i="10"/>
  <c r="J26" i="10" l="1"/>
  <c r="J25" i="10"/>
  <c r="I25" i="10"/>
  <c r="I26" i="10" s="1"/>
  <c r="H25" i="10"/>
  <c r="H26" i="10" s="1"/>
  <c r="G25" i="10"/>
  <c r="G26" i="10" s="1"/>
  <c r="E25" i="10"/>
  <c r="E26" i="10" s="1"/>
  <c r="D25" i="10"/>
  <c r="D26" i="10" s="1"/>
  <c r="C25" i="10"/>
  <c r="C26" i="10" s="1"/>
  <c r="B25" i="10"/>
  <c r="B26" i="10" s="1"/>
  <c r="D16" i="10"/>
  <c r="J15" i="10"/>
  <c r="J16" i="10" s="1"/>
  <c r="I15" i="10"/>
  <c r="I16" i="10" s="1"/>
  <c r="H15" i="10"/>
  <c r="H16" i="10" s="1"/>
  <c r="G15" i="10"/>
  <c r="G16" i="10" s="1"/>
  <c r="E15" i="10"/>
  <c r="E16" i="10" s="1"/>
  <c r="D15" i="10"/>
  <c r="C15" i="10"/>
  <c r="C16" i="10" s="1"/>
  <c r="B15" i="10"/>
  <c r="B16" i="10" s="1"/>
  <c r="E7" i="10"/>
  <c r="D7" i="10"/>
  <c r="D8" i="10" s="1"/>
  <c r="J6" i="10"/>
  <c r="J7" i="10" s="1"/>
  <c r="J8" i="10" s="1"/>
  <c r="I6" i="10"/>
  <c r="I7" i="10" s="1"/>
  <c r="I8" i="10" s="1"/>
  <c r="H6" i="10"/>
  <c r="H7" i="10" s="1"/>
  <c r="H8" i="10" s="1"/>
  <c r="G6" i="10"/>
  <c r="G7" i="10" s="1"/>
  <c r="G8" i="10" s="1"/>
  <c r="E6" i="10"/>
  <c r="D6" i="10"/>
  <c r="C6" i="10"/>
  <c r="C7" i="10" s="1"/>
  <c r="C8" i="10" s="1"/>
  <c r="B6" i="10"/>
  <c r="B7" i="10" s="1"/>
  <c r="B8" i="10" s="1"/>
  <c r="E8" i="10"/>
  <c r="D35" i="10"/>
  <c r="D34" i="10"/>
  <c r="D33" i="10"/>
  <c r="D32" i="10"/>
  <c r="D36" i="10" s="1"/>
  <c r="F26" i="10" l="1"/>
  <c r="F8" i="10"/>
  <c r="D24" i="10"/>
  <c r="H24" i="10"/>
  <c r="E24" i="10" l="1"/>
  <c r="C17" i="10"/>
  <c r="J24" i="10"/>
  <c r="B17" i="10"/>
  <c r="I24" i="10"/>
  <c r="I17" i="10"/>
  <c r="B24" i="10"/>
  <c r="D17" i="10"/>
  <c r="G17" i="10"/>
  <c r="H17" i="10"/>
  <c r="C24" i="10"/>
  <c r="G24" i="10"/>
  <c r="E27" i="10" l="1"/>
  <c r="K26" i="10"/>
  <c r="J17" i="10"/>
  <c r="E17" i="10"/>
  <c r="F17" i="10" s="1"/>
  <c r="E18" i="10" s="1"/>
  <c r="K17" i="10"/>
  <c r="K8" i="10"/>
  <c r="F28" i="10"/>
  <c r="K10" i="10" l="1"/>
  <c r="J9" i="10"/>
  <c r="L8" i="10"/>
  <c r="M8" i="10" s="1"/>
  <c r="E9" i="10"/>
  <c r="K19" i="10"/>
  <c r="J18" i="10"/>
  <c r="F10" i="10"/>
  <c r="F29" i="10" s="1"/>
  <c r="K28" i="10"/>
  <c r="J27" i="10"/>
  <c r="L26" i="10"/>
  <c r="M26" i="10" s="1"/>
  <c r="F19" i="10"/>
  <c r="L17" i="10"/>
  <c r="M17" i="10" s="1"/>
  <c r="M29" i="10"/>
  <c r="K29" i="10" l="1"/>
  <c r="M31" i="10" s="1"/>
  <c r="M30" i="10"/>
  <c r="N29" i="10" l="1"/>
  <c r="O29" i="10" s="1"/>
  <c r="D35" i="8"/>
  <c r="E24" i="8" s="1"/>
  <c r="E25" i="8" s="1"/>
  <c r="E26" i="8" s="1"/>
  <c r="D34" i="8"/>
  <c r="D24" i="8" s="1"/>
  <c r="D25" i="8" s="1"/>
  <c r="D26" i="8" s="1"/>
  <c r="D33" i="8"/>
  <c r="H24" i="8" s="1"/>
  <c r="H25" i="8" s="1"/>
  <c r="H26" i="8" s="1"/>
  <c r="D32" i="8"/>
  <c r="J6" i="8" l="1"/>
  <c r="J7" i="8" s="1"/>
  <c r="J8" i="8" s="1"/>
  <c r="E15" i="8"/>
  <c r="E16" i="8" s="1"/>
  <c r="E17" i="8" s="1"/>
  <c r="J24" i="8"/>
  <c r="J25" i="8" s="1"/>
  <c r="J26" i="8" s="1"/>
  <c r="I6" i="8"/>
  <c r="I7" i="8" s="1"/>
  <c r="I8" i="8" s="1"/>
  <c r="D15" i="8"/>
  <c r="D16" i="8" s="1"/>
  <c r="D17" i="8" s="1"/>
  <c r="I15" i="8"/>
  <c r="I16" i="8" s="1"/>
  <c r="I17" i="8" s="1"/>
  <c r="I24" i="8"/>
  <c r="I25" i="8" s="1"/>
  <c r="I26" i="8" s="1"/>
  <c r="D36" i="8"/>
  <c r="G15" i="8"/>
  <c r="G16" i="8" s="1"/>
  <c r="G17" i="8" s="1"/>
  <c r="B24" i="8"/>
  <c r="B25" i="8" s="1"/>
  <c r="B26" i="8" s="1"/>
  <c r="B6" i="8"/>
  <c r="B7" i="8" s="1"/>
  <c r="B8" i="8" s="1"/>
  <c r="B15" i="8"/>
  <c r="B16" i="8" s="1"/>
  <c r="B17" i="8" s="1"/>
  <c r="H15" i="8"/>
  <c r="H16" i="8" s="1"/>
  <c r="H17" i="8" s="1"/>
  <c r="C15" i="8"/>
  <c r="C16" i="8" s="1"/>
  <c r="C17" i="8" s="1"/>
  <c r="C6" i="8"/>
  <c r="C7" i="8" s="1"/>
  <c r="C8" i="8" s="1"/>
  <c r="J15" i="8"/>
  <c r="J16" i="8" s="1"/>
  <c r="J17" i="8" s="1"/>
  <c r="C24" i="8"/>
  <c r="C25" i="8" s="1"/>
  <c r="C26" i="8" s="1"/>
  <c r="D6" i="8"/>
  <c r="D7" i="8" s="1"/>
  <c r="D8" i="8" s="1"/>
  <c r="E6" i="8"/>
  <c r="E7" i="8" s="1"/>
  <c r="E8" i="8" s="1"/>
  <c r="G6" i="8"/>
  <c r="G7" i="8" s="1"/>
  <c r="G8" i="8" s="1"/>
  <c r="G24" i="8"/>
  <c r="G25" i="8" s="1"/>
  <c r="G26" i="8" s="1"/>
  <c r="H6" i="8"/>
  <c r="H7" i="8" s="1"/>
  <c r="H8" i="8" s="1"/>
  <c r="K26" i="8" l="1"/>
  <c r="F26" i="8"/>
  <c r="E27" i="8" s="1"/>
  <c r="K17" i="8"/>
  <c r="F17" i="8"/>
  <c r="F8" i="8"/>
  <c r="K8" i="8"/>
  <c r="F28" i="8"/>
  <c r="K10" i="8" l="1"/>
  <c r="K29" i="8" s="1"/>
  <c r="J9" i="8"/>
  <c r="F10" i="8"/>
  <c r="E9" i="8"/>
  <c r="F19" i="8"/>
  <c r="E18" i="8"/>
  <c r="K19" i="8"/>
  <c r="J18" i="8"/>
  <c r="K28" i="8"/>
  <c r="J27" i="8"/>
  <c r="L26" i="8"/>
  <c r="M26" i="8" s="1"/>
  <c r="L17" i="8"/>
  <c r="M17" i="8" s="1"/>
  <c r="L8" i="8"/>
  <c r="M8" i="8" s="1"/>
  <c r="F29" i="8"/>
  <c r="M29" i="8"/>
  <c r="N29" i="8" l="1"/>
  <c r="O29" i="8" s="1"/>
  <c r="M30" i="8"/>
  <c r="M31" i="8"/>
</calcChain>
</file>

<file path=xl/sharedStrings.xml><?xml version="1.0" encoding="utf-8"?>
<sst xmlns="http://schemas.openxmlformats.org/spreadsheetml/2006/main" count="221" uniqueCount="65">
  <si>
    <t>エネルギー消費の削減量の計算</t>
    <rPh sb="5" eb="7">
      <t>ショウヒ</t>
    </rPh>
    <rPh sb="8" eb="10">
      <t>サクゲン</t>
    </rPh>
    <rPh sb="10" eb="11">
      <t>リョウ</t>
    </rPh>
    <rPh sb="12" eb="14">
      <t>ケイサン</t>
    </rPh>
    <phoneticPr fontId="2"/>
  </si>
  <si>
    <t>電気</t>
    <rPh sb="0" eb="2">
      <t>デンキ</t>
    </rPh>
    <phoneticPr fontId="2"/>
  </si>
  <si>
    <t>年間使用時間</t>
    <rPh sb="0" eb="2">
      <t>ネンカン</t>
    </rPh>
    <rPh sb="2" eb="4">
      <t>シヨウ</t>
    </rPh>
    <rPh sb="4" eb="6">
      <t>ジカン</t>
    </rPh>
    <phoneticPr fontId="2"/>
  </si>
  <si>
    <t>使用時間</t>
    <rPh sb="0" eb="2">
      <t>シヨウ</t>
    </rPh>
    <rPh sb="2" eb="4">
      <t>ジカン</t>
    </rPh>
    <phoneticPr fontId="2"/>
  </si>
  <si>
    <t>使用日数</t>
    <rPh sb="0" eb="2">
      <t>シヨウ</t>
    </rPh>
    <rPh sb="2" eb="4">
      <t>ニッスウ</t>
    </rPh>
    <phoneticPr fontId="2"/>
  </si>
  <si>
    <t>使用電力（年間）</t>
    <rPh sb="0" eb="2">
      <t>シヨウ</t>
    </rPh>
    <rPh sb="2" eb="4">
      <t>デンリョク</t>
    </rPh>
    <rPh sb="5" eb="7">
      <t>ネンカン</t>
    </rPh>
    <phoneticPr fontId="2"/>
  </si>
  <si>
    <t>排出係数</t>
    <rPh sb="0" eb="2">
      <t>ハイシュツ</t>
    </rPh>
    <rPh sb="2" eb="4">
      <t>ケイスウ</t>
    </rPh>
    <phoneticPr fontId="2"/>
  </si>
  <si>
    <t>既設設備：電気計</t>
    <rPh sb="0" eb="2">
      <t>キセツ</t>
    </rPh>
    <rPh sb="2" eb="4">
      <t>セツビ</t>
    </rPh>
    <rPh sb="5" eb="7">
      <t>デンキ</t>
    </rPh>
    <rPh sb="7" eb="8">
      <t>ケイ</t>
    </rPh>
    <phoneticPr fontId="2"/>
  </si>
  <si>
    <t>既設設備：灯油計</t>
    <rPh sb="0" eb="2">
      <t>キセツ</t>
    </rPh>
    <rPh sb="2" eb="4">
      <t>セツビ</t>
    </rPh>
    <rPh sb="5" eb="7">
      <t>トウユ</t>
    </rPh>
    <rPh sb="7" eb="8">
      <t>ケイ</t>
    </rPh>
    <phoneticPr fontId="2"/>
  </si>
  <si>
    <t>既設設備：ガス計</t>
    <rPh sb="0" eb="2">
      <t>キセツ</t>
    </rPh>
    <rPh sb="2" eb="4">
      <t>セツビ</t>
    </rPh>
    <rPh sb="7" eb="8">
      <t>ケイ</t>
    </rPh>
    <phoneticPr fontId="2"/>
  </si>
  <si>
    <t>更新設備：電気計</t>
    <rPh sb="2" eb="4">
      <t>セツビ</t>
    </rPh>
    <rPh sb="5" eb="7">
      <t>デンキ</t>
    </rPh>
    <phoneticPr fontId="2"/>
  </si>
  <si>
    <t>更新設備：灯油計</t>
    <rPh sb="2" eb="4">
      <t>セツビ</t>
    </rPh>
    <rPh sb="5" eb="7">
      <t>トウユ</t>
    </rPh>
    <phoneticPr fontId="2"/>
  </si>
  <si>
    <t>更新設備：ガス計</t>
    <rPh sb="2" eb="4">
      <t>セツビ</t>
    </rPh>
    <phoneticPr fontId="2"/>
  </si>
  <si>
    <t>ガス削減量</t>
    <rPh sb="2" eb="4">
      <t>サクゲン</t>
    </rPh>
    <rPh sb="4" eb="5">
      <t>リョウ</t>
    </rPh>
    <phoneticPr fontId="2"/>
  </si>
  <si>
    <t>灯油削減量</t>
    <rPh sb="0" eb="2">
      <t>トウユ</t>
    </rPh>
    <rPh sb="2" eb="4">
      <t>サクゲン</t>
    </rPh>
    <rPh sb="4" eb="5">
      <t>リョウ</t>
    </rPh>
    <phoneticPr fontId="2"/>
  </si>
  <si>
    <t>電気削減量</t>
    <rPh sb="0" eb="2">
      <t>デンキ</t>
    </rPh>
    <rPh sb="2" eb="4">
      <t>サクゲン</t>
    </rPh>
    <rPh sb="4" eb="5">
      <t>リョウ</t>
    </rPh>
    <phoneticPr fontId="2"/>
  </si>
  <si>
    <t>CO2削減量：電気</t>
    <rPh sb="3" eb="5">
      <t>サクゲン</t>
    </rPh>
    <rPh sb="5" eb="6">
      <t>リョウ</t>
    </rPh>
    <rPh sb="7" eb="9">
      <t>デンキ</t>
    </rPh>
    <phoneticPr fontId="2"/>
  </si>
  <si>
    <t>CO2削減量：灯油</t>
    <rPh sb="3" eb="5">
      <t>サクゲン</t>
    </rPh>
    <rPh sb="5" eb="6">
      <t>リョウ</t>
    </rPh>
    <phoneticPr fontId="2"/>
  </si>
  <si>
    <t>CO2削減量：ガス</t>
    <rPh sb="3" eb="5">
      <t>サクゲン</t>
    </rPh>
    <rPh sb="5" eb="6">
      <t>リョウ</t>
    </rPh>
    <phoneticPr fontId="2"/>
  </si>
  <si>
    <t>CO2削減量合計</t>
    <rPh sb="6" eb="8">
      <t>ゴウケイ</t>
    </rPh>
    <phoneticPr fontId="2"/>
  </si>
  <si>
    <t>灯油</t>
    <rPh sb="0" eb="2">
      <t>トウユ</t>
    </rPh>
    <phoneticPr fontId="2"/>
  </si>
  <si>
    <t>ガス</t>
    <phoneticPr fontId="2"/>
  </si>
  <si>
    <r>
      <t>1台</t>
    </r>
    <r>
      <rPr>
        <sz val="8"/>
        <color theme="1"/>
        <rFont val="游ゴシック"/>
        <family val="3"/>
        <charset val="128"/>
        <scheme val="minor"/>
      </rPr>
      <t>あたり</t>
    </r>
    <r>
      <rPr>
        <sz val="9"/>
        <color theme="1"/>
        <rFont val="游ゴシック"/>
        <family val="2"/>
        <scheme val="minor"/>
      </rPr>
      <t>消費電力</t>
    </r>
    <rPh sb="1" eb="2">
      <t>ダイ</t>
    </rPh>
    <rPh sb="5" eb="7">
      <t>ショウヒ</t>
    </rPh>
    <rPh sb="7" eb="9">
      <t>デンリョク</t>
    </rPh>
    <phoneticPr fontId="2"/>
  </si>
  <si>
    <r>
      <t>1台</t>
    </r>
    <r>
      <rPr>
        <sz val="8"/>
        <color theme="1"/>
        <rFont val="游ゴシック"/>
        <family val="3"/>
        <charset val="128"/>
        <scheme val="minor"/>
      </rPr>
      <t>あたり</t>
    </r>
    <r>
      <rPr>
        <sz val="9"/>
        <color theme="1"/>
        <rFont val="游ゴシック"/>
        <family val="2"/>
        <scheme val="minor"/>
      </rPr>
      <t>ガス消費量</t>
    </r>
    <rPh sb="1" eb="2">
      <t>ダイ</t>
    </rPh>
    <rPh sb="7" eb="9">
      <t>ショウヒ</t>
    </rPh>
    <rPh sb="9" eb="10">
      <t>リョウ</t>
    </rPh>
    <phoneticPr fontId="2"/>
  </si>
  <si>
    <t>1台あたり灯油消費量</t>
    <rPh sb="5" eb="7">
      <t>トウユ</t>
    </rPh>
    <rPh sb="7" eb="9">
      <t>ショウヒ</t>
    </rPh>
    <rPh sb="9" eb="10">
      <t>リョウ</t>
    </rPh>
    <phoneticPr fontId="2"/>
  </si>
  <si>
    <t>CO2削減率</t>
    <rPh sb="3" eb="5">
      <t>サクゲン</t>
    </rPh>
    <rPh sb="5" eb="6">
      <t>リツ</t>
    </rPh>
    <phoneticPr fontId="2"/>
  </si>
  <si>
    <t>使用使用量（年間）</t>
    <rPh sb="0" eb="2">
      <t>シヨウ</t>
    </rPh>
    <rPh sb="2" eb="5">
      <t>シヨウリョウ</t>
    </rPh>
    <rPh sb="6" eb="8">
      <t>ネンカン</t>
    </rPh>
    <phoneticPr fontId="2"/>
  </si>
  <si>
    <t>使用時期</t>
    <rPh sb="0" eb="2">
      <t>シヨウ</t>
    </rPh>
    <rPh sb="2" eb="4">
      <t>ジキ</t>
    </rPh>
    <phoneticPr fontId="2"/>
  </si>
  <si>
    <t>電気合計</t>
    <rPh sb="0" eb="2">
      <t>デンキ</t>
    </rPh>
    <rPh sb="2" eb="4">
      <t>ゴウケイ</t>
    </rPh>
    <phoneticPr fontId="2"/>
  </si>
  <si>
    <t>灯油合計</t>
    <rPh sb="0" eb="2">
      <t>トウユ</t>
    </rPh>
    <rPh sb="2" eb="4">
      <t>ゴウケイ</t>
    </rPh>
    <phoneticPr fontId="2"/>
  </si>
  <si>
    <t>ガス合計</t>
    <rPh sb="2" eb="4">
      <t>ゴウケイ</t>
    </rPh>
    <phoneticPr fontId="2"/>
  </si>
  <si>
    <t>合計</t>
    <rPh sb="0" eb="2">
      <t>ゴウケイ</t>
    </rPh>
    <phoneticPr fontId="2"/>
  </si>
  <si>
    <t>CO2排出量小計</t>
    <rPh sb="3" eb="5">
      <t>ハイシュツ</t>
    </rPh>
    <rPh sb="5" eb="6">
      <t>リョウ</t>
    </rPh>
    <rPh sb="6" eb="8">
      <t>ショウケイ</t>
    </rPh>
    <phoneticPr fontId="2"/>
  </si>
  <si>
    <t>CO2排出量計</t>
    <rPh sb="3" eb="5">
      <t>ハイシュツ</t>
    </rPh>
    <rPh sb="5" eb="6">
      <t>リョウ</t>
    </rPh>
    <rPh sb="6" eb="7">
      <t>ケイ</t>
    </rPh>
    <phoneticPr fontId="2"/>
  </si>
  <si>
    <t>メーカー・型式</t>
    <rPh sb="5" eb="7">
      <t>カタシキ</t>
    </rPh>
    <phoneticPr fontId="2"/>
  </si>
  <si>
    <t>既設設備</t>
    <rPh sb="0" eb="2">
      <t>キセツ</t>
    </rPh>
    <rPh sb="2" eb="4">
      <t>セツビ</t>
    </rPh>
    <phoneticPr fontId="2"/>
  </si>
  <si>
    <t>更新設備</t>
    <rPh sb="2" eb="4">
      <t>セツビ</t>
    </rPh>
    <phoneticPr fontId="2"/>
  </si>
  <si>
    <t>始期</t>
    <rPh sb="0" eb="2">
      <t>シキ</t>
    </rPh>
    <phoneticPr fontId="2"/>
  </si>
  <si>
    <t>終期</t>
    <rPh sb="0" eb="2">
      <t>シュウキ</t>
    </rPh>
    <phoneticPr fontId="2"/>
  </si>
  <si>
    <t>日数</t>
    <rPh sb="0" eb="2">
      <t>ニッスウ</t>
    </rPh>
    <phoneticPr fontId="2"/>
  </si>
  <si>
    <t>夏期</t>
    <rPh sb="0" eb="1">
      <t>ナツ</t>
    </rPh>
    <phoneticPr fontId="2"/>
  </si>
  <si>
    <t>冬期</t>
    <rPh sb="0" eb="2">
      <t>トウキ</t>
    </rPh>
    <phoneticPr fontId="2"/>
  </si>
  <si>
    <t>　※2　夏期</t>
    <rPh sb="4" eb="6">
      <t>カキ</t>
    </rPh>
    <phoneticPr fontId="2"/>
  </si>
  <si>
    <t>←に入力してください。</t>
    <rPh sb="2" eb="4">
      <t>ニュウリョク</t>
    </rPh>
    <phoneticPr fontId="2"/>
  </si>
  <si>
    <t>中間期２</t>
    <rPh sb="0" eb="3">
      <t>チュウカンキ</t>
    </rPh>
    <phoneticPr fontId="2"/>
  </si>
  <si>
    <t>中間期１</t>
    <rPh sb="0" eb="3">
      <t>チュウカンキ</t>
    </rPh>
    <phoneticPr fontId="2"/>
  </si>
  <si>
    <t>　※3　中間期２</t>
    <rPh sb="4" eb="7">
      <t>チュウカンキ</t>
    </rPh>
    <phoneticPr fontId="2"/>
  </si>
  <si>
    <t>　※1　中間期１</t>
    <rPh sb="4" eb="7">
      <t>チュウカンキ</t>
    </rPh>
    <phoneticPr fontId="2"/>
  </si>
  <si>
    <t>　※4　冬期</t>
    <rPh sb="4" eb="6">
      <t>トウキ</t>
    </rPh>
    <phoneticPr fontId="2"/>
  </si>
  <si>
    <t>作成例：給湯（新規）</t>
    <rPh sb="0" eb="2">
      <t>サクセイ</t>
    </rPh>
    <rPh sb="2" eb="3">
      <t>レイ</t>
    </rPh>
    <rPh sb="4" eb="6">
      <t>キュウトウ</t>
    </rPh>
    <rPh sb="7" eb="9">
      <t>シンキ</t>
    </rPh>
    <phoneticPr fontId="2"/>
  </si>
  <si>
    <t>作成例：空調（更新）</t>
    <rPh sb="0" eb="2">
      <t>サクセイ</t>
    </rPh>
    <rPh sb="2" eb="3">
      <t>レイ</t>
    </rPh>
    <rPh sb="4" eb="6">
      <t>クウチョウ</t>
    </rPh>
    <rPh sb="7" eb="9">
      <t>コウシン</t>
    </rPh>
    <phoneticPr fontId="2"/>
  </si>
  <si>
    <t>参考：電気使用料金換算[31円/kWh]：</t>
    <phoneticPr fontId="2"/>
  </si>
  <si>
    <t>参考：灯油使用料金換算[150円/L]：</t>
    <rPh sb="3" eb="5">
      <t>トウユ</t>
    </rPh>
    <phoneticPr fontId="2"/>
  </si>
  <si>
    <t>参考：灯油使用料金換算[650円/L]：</t>
    <rPh sb="3" eb="5">
      <t>トウユ</t>
    </rPh>
    <phoneticPr fontId="2"/>
  </si>
  <si>
    <t>東芝ホームアプライアンス　RAS-221ER(W)</t>
    <phoneticPr fontId="2"/>
  </si>
  <si>
    <t>コロナ　FH-E469BY</t>
    <phoneticPr fontId="2"/>
  </si>
  <si>
    <t>○○○○電機　AS406ADX-S</t>
    <phoneticPr fontId="2"/>
  </si>
  <si>
    <t>用途</t>
    <rPh sb="0" eb="2">
      <t>ヨウト</t>
    </rPh>
    <phoneticPr fontId="2"/>
  </si>
  <si>
    <t>暖房</t>
    <rPh sb="0" eb="2">
      <t>ダンボウ</t>
    </rPh>
    <phoneticPr fontId="2"/>
  </si>
  <si>
    <t>冷房</t>
    <rPh sb="0" eb="2">
      <t>レイボウ</t>
    </rPh>
    <phoneticPr fontId="2"/>
  </si>
  <si>
    <t>給湯</t>
    <rPh sb="0" eb="2">
      <t>キュウトウ</t>
    </rPh>
    <phoneticPr fontId="2"/>
  </si>
  <si>
    <t>・夏期に使用中のエアコンと暖房用の石油ファンヒーターを寒冷地エアコンに置き換えるパターンを例示。
・エアコンは、用途に応じてカタログの消費電力の数値を入力します。
・石油ストーブ等は、カタログや仕様書に記載の"最大燃料消費量(Ｌ/h)"と"最小燃料消費量(Ｌ/h)"を基に利用実態にあった燃料消費量を入力します。
　もし、利用実態が分からない場合は、最大燃料消費量をそのまま入力せず、平均値を入力するなどしてください。</t>
    <rPh sb="1" eb="2">
      <t>ナツ</t>
    </rPh>
    <rPh sb="2" eb="3">
      <t>キ</t>
    </rPh>
    <rPh sb="4" eb="6">
      <t>シヨウ</t>
    </rPh>
    <rPh sb="6" eb="7">
      <t>チュウ</t>
    </rPh>
    <rPh sb="13" eb="16">
      <t>ダンボウヨウ</t>
    </rPh>
    <rPh sb="17" eb="19">
      <t>セキユ</t>
    </rPh>
    <rPh sb="27" eb="30">
      <t>カンレイチ</t>
    </rPh>
    <rPh sb="35" eb="36">
      <t>オ</t>
    </rPh>
    <rPh sb="37" eb="38">
      <t>カ</t>
    </rPh>
    <rPh sb="45" eb="47">
      <t>レイジ</t>
    </rPh>
    <rPh sb="56" eb="58">
      <t>ヨウト</t>
    </rPh>
    <rPh sb="59" eb="60">
      <t>オウ</t>
    </rPh>
    <rPh sb="67" eb="69">
      <t>ショウヒ</t>
    </rPh>
    <rPh sb="69" eb="71">
      <t>デンリョク</t>
    </rPh>
    <rPh sb="72" eb="74">
      <t>スウチ</t>
    </rPh>
    <rPh sb="75" eb="77">
      <t>ニュウリョク</t>
    </rPh>
    <rPh sb="83" eb="85">
      <t>セキユ</t>
    </rPh>
    <rPh sb="89" eb="90">
      <t>トウ</t>
    </rPh>
    <phoneticPr fontId="2"/>
  </si>
  <si>
    <t>東芝　HPL-TL374M</t>
    <rPh sb="0" eb="2">
      <t>トウシバ</t>
    </rPh>
    <phoneticPr fontId="2"/>
  </si>
  <si>
    <t>▲▲製作所　AQ-NE460UBL</t>
    <rPh sb="2" eb="5">
      <t>セイサクショ</t>
    </rPh>
    <phoneticPr fontId="2"/>
  </si>
  <si>
    <t>・電気温水器からエコキュートに置き換えるパターンを例示
・電気温水器の場合、1台あたりの消費電力に定格消費電力を入力します
・エコキュートの場合、夏期と中間期には中間標準消費電力、冬期には冬期高温加熱消費電力を入力します
・蓄熱式給湯器の使用時間は、蓄熱に必要な所要通電時間を基準に大きく上回らないように入力してください（例：8時間通電型なので10時間で算定）</t>
    <rPh sb="1" eb="6">
      <t>デンキオンスイキ</t>
    </rPh>
    <rPh sb="15" eb="16">
      <t>オ</t>
    </rPh>
    <rPh sb="17" eb="18">
      <t>カ</t>
    </rPh>
    <rPh sb="25" eb="27">
      <t>レイジ</t>
    </rPh>
    <rPh sb="29" eb="34">
      <t>デンキオンスイキ</t>
    </rPh>
    <rPh sb="35" eb="37">
      <t>バアイ</t>
    </rPh>
    <rPh sb="39" eb="40">
      <t>ダイ</t>
    </rPh>
    <rPh sb="44" eb="46">
      <t>ショウヒ</t>
    </rPh>
    <rPh sb="46" eb="48">
      <t>デンリョク</t>
    </rPh>
    <rPh sb="49" eb="51">
      <t>テイカク</t>
    </rPh>
    <rPh sb="51" eb="53">
      <t>ショウヒ</t>
    </rPh>
    <rPh sb="53" eb="55">
      <t>デンリョク</t>
    </rPh>
    <rPh sb="56" eb="58">
      <t>ニュウリョク</t>
    </rPh>
    <rPh sb="70" eb="72">
      <t>バアイ</t>
    </rPh>
    <rPh sb="73" eb="74">
      <t>ナツ</t>
    </rPh>
    <rPh sb="74" eb="75">
      <t>キ</t>
    </rPh>
    <rPh sb="76" eb="79">
      <t>チュウカンキ</t>
    </rPh>
    <rPh sb="81" eb="83">
      <t>チュウカン</t>
    </rPh>
    <rPh sb="83" eb="85">
      <t>ヒョウジュン</t>
    </rPh>
    <rPh sb="85" eb="89">
      <t>ショウヒデンリョク</t>
    </rPh>
    <rPh sb="90" eb="92">
      <t>トウキ</t>
    </rPh>
    <rPh sb="94" eb="96">
      <t>トウキ</t>
    </rPh>
    <rPh sb="96" eb="98">
      <t>コウオン</t>
    </rPh>
    <rPh sb="98" eb="100">
      <t>カネツ</t>
    </rPh>
    <rPh sb="100" eb="102">
      <t>ショウヒ</t>
    </rPh>
    <rPh sb="102" eb="104">
      <t>デンリョク</t>
    </rPh>
    <rPh sb="105" eb="107">
      <t>ニュウリョク</t>
    </rPh>
    <rPh sb="177" eb="179">
      <t>サンテイ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</si>
</sst>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76" formatCode="#,##0&quot;時間/年&quot;"/>
    <numFmt numFmtId="177" formatCode="#,##0.00&quot;KWh/年&quot;"/>
    <numFmt numFmtId="178" formatCode="0.000000&quot;t-CO2/kWh&quot;"/>
    <numFmt numFmtId="179" formatCode="0&quot;時間/24時間&quot;"/>
    <numFmt numFmtId="180" formatCode="0&quot;日/365日&quot;"/>
    <numFmt numFmtId="181" formatCode="0.000&quot;kW/1時間&quot;"/>
    <numFmt numFmtId="182" formatCode="##,##0.0&quot;L/時間&quot;"/>
    <numFmt numFmtId="183" formatCode="0&quot;L/年&quot;"/>
    <numFmt numFmtId="184" formatCode="##,##0.000&quot;㎥/時間&quot;"/>
    <numFmt numFmtId="185" formatCode="0&quot;㎥/年&quot;"/>
    <numFmt numFmtId="186" formatCode="&quot;&quot;0.00&quot;t-CO2&quot;"/>
    <numFmt numFmtId="187" formatCode="0.000000&quot;t-CO2/kL&quot;"/>
    <numFmt numFmtId="188" formatCode="0.000000&quot;t-CO2/L&quot;"/>
    <numFmt numFmtId="189" formatCode="0.000000&quot;t-CO2/㎥&quot;"/>
    <numFmt numFmtId="190" formatCode="#,##0.00&quot;t-CO2&quot;"/>
    <numFmt numFmtId="191" formatCode="0.0&quot;時間/24時間&quot;"/>
    <numFmt numFmtId="192" formatCode="##,##0.00&quot;L/時間&quot;"/>
    <numFmt numFmtId="193" formatCode="#,##0.00_ "/>
    <numFmt numFmtId="194" formatCode="0&quot;日&quot;"/>
    <numFmt numFmtId="195" formatCode="&quot;&quot;0.00000&quot;t-CO2&quot;"/>
    <numFmt numFmtId="196" formatCode="m&quot;月&quot;d&quot;日&quot;;@"/>
    <numFmt numFmtId="197" formatCode="##,##0.000&quot;L/時間&quot;"/>
    <numFmt numFmtId="198" formatCode="#,##0&quot;円/年&quot;"/>
  </numFmts>
  <fonts count="17"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9"/>
      <color theme="1"/>
      <name val="游ゴシック"/>
      <family val="2"/>
      <scheme val="minor"/>
    </font>
    <font>
      <sz val="8"/>
      <color theme="1"/>
      <name val="游ゴシック"/>
      <family val="3"/>
      <charset val="128"/>
      <scheme val="minor"/>
    </font>
    <font>
      <sz val="8"/>
      <color theme="1"/>
      <name val="游ゴシック"/>
      <family val="2"/>
      <scheme val="minor"/>
    </font>
    <font>
      <b/>
      <sz val="9"/>
      <color theme="1"/>
      <name val="游ゴシック"/>
      <family val="3"/>
      <charset val="128"/>
      <scheme val="minor"/>
    </font>
    <font>
      <sz val="9"/>
      <name val="游ゴシック"/>
      <family val="3"/>
      <charset val="128"/>
      <scheme val="minor"/>
    </font>
    <font>
      <b/>
      <sz val="9"/>
      <name val="游ゴシック"/>
      <family val="3"/>
      <charset val="128"/>
      <scheme val="minor"/>
    </font>
    <font>
      <sz val="11"/>
      <color theme="1"/>
      <name val="游ゴシック"/>
      <family val="2"/>
      <scheme val="minor"/>
    </font>
    <font>
      <sz val="26"/>
      <color theme="1"/>
      <name val="BIZ UDPゴシック"/>
      <family val="3"/>
      <charset val="128"/>
    </font>
    <font>
      <sz val="9"/>
      <color theme="1" tint="0.249977111117893"/>
      <name val="游ゴシック"/>
      <family val="3"/>
      <charset val="128"/>
      <scheme val="minor"/>
    </font>
    <font>
      <sz val="9"/>
      <color theme="1"/>
      <name val="游ゴシック"/>
      <family val="3"/>
      <charset val="128"/>
      <scheme val="minor"/>
    </font>
    <font>
      <b/>
      <sz val="10"/>
      <color rgb="FFFF0000"/>
      <name val="游ゴシック"/>
      <family val="3"/>
      <charset val="128"/>
      <scheme val="minor"/>
    </font>
    <font>
      <b/>
      <sz val="9"/>
      <color rgb="FFFF0000"/>
      <name val="游ゴシック"/>
      <family val="3"/>
      <charset val="128"/>
      <scheme val="minor"/>
    </font>
    <font>
      <b/>
      <sz val="11"/>
      <color theme="1"/>
      <name val="游ゴシック"/>
      <family val="3"/>
      <charset val="128"/>
      <scheme val="minor"/>
    </font>
    <font>
      <b/>
      <sz val="12"/>
      <color theme="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s>
  <cellStyleXfs count="3">
    <xf numFmtId="0" fontId="0" fillId="0" borderId="0"/>
    <xf numFmtId="38" fontId="1" fillId="0" borderId="0" applyFont="0" applyFill="0" applyBorder="0" applyAlignment="0" applyProtection="0">
      <alignment vertical="center"/>
    </xf>
    <xf numFmtId="9" fontId="9" fillId="0" borderId="0" applyFont="0" applyFill="0" applyBorder="0" applyAlignment="0" applyProtection="0">
      <alignment vertical="center"/>
    </xf>
  </cellStyleXfs>
  <cellXfs count="153">
    <xf numFmtId="0" fontId="0" fillId="0" borderId="0" xfId="0"/>
    <xf numFmtId="0" fontId="3" fillId="0" borderId="0" xfId="0" applyFont="1" applyAlignment="1">
      <alignment vertical="center"/>
    </xf>
    <xf numFmtId="0" fontId="3" fillId="0" borderId="6" xfId="0" applyFont="1" applyBorder="1" applyAlignment="1">
      <alignment vertical="center"/>
    </xf>
    <xf numFmtId="179" fontId="3" fillId="2" borderId="0" xfId="0" applyNumberFormat="1" applyFont="1" applyFill="1" applyAlignment="1">
      <alignment horizontal="right" vertical="center"/>
    </xf>
    <xf numFmtId="176" fontId="3" fillId="0" borderId="0" xfId="0" applyNumberFormat="1" applyFont="1" applyAlignment="1">
      <alignment vertical="center"/>
    </xf>
    <xf numFmtId="176" fontId="3" fillId="0" borderId="7" xfId="0" applyNumberFormat="1" applyFont="1" applyBorder="1" applyAlignment="1">
      <alignment vertical="center"/>
    </xf>
    <xf numFmtId="182" fontId="3" fillId="2" borderId="0" xfId="0" applyNumberFormat="1" applyFont="1" applyFill="1" applyAlignment="1">
      <alignment horizontal="right" vertical="center"/>
    </xf>
    <xf numFmtId="184" fontId="3" fillId="2" borderId="0" xfId="0" applyNumberFormat="1" applyFont="1" applyFill="1" applyAlignment="1">
      <alignment horizontal="right" vertical="center"/>
    </xf>
    <xf numFmtId="0" fontId="3" fillId="0" borderId="0" xfId="0" applyFont="1" applyAlignment="1">
      <alignment horizontal="center" vertical="center"/>
    </xf>
    <xf numFmtId="179" fontId="3" fillId="2" borderId="6" xfId="0" applyNumberFormat="1" applyFont="1" applyFill="1" applyBorder="1" applyAlignment="1">
      <alignment horizontal="right" vertical="center"/>
    </xf>
    <xf numFmtId="176" fontId="3" fillId="0" borderId="6" xfId="0" applyNumberFormat="1" applyFont="1" applyBorder="1" applyAlignment="1">
      <alignment vertical="center"/>
    </xf>
    <xf numFmtId="182" fontId="3" fillId="2" borderId="6" xfId="0" applyNumberFormat="1" applyFont="1" applyFill="1" applyBorder="1" applyAlignment="1">
      <alignment horizontal="right" vertical="center"/>
    </xf>
    <xf numFmtId="184" fontId="3" fillId="2" borderId="6" xfId="0" applyNumberFormat="1" applyFont="1" applyFill="1" applyBorder="1" applyAlignment="1">
      <alignment horizontal="right" vertical="center"/>
    </xf>
    <xf numFmtId="181" fontId="3" fillId="0" borderId="7" xfId="0" applyNumberFormat="1" applyFont="1" applyBorder="1" applyAlignment="1">
      <alignment vertical="center"/>
    </xf>
    <xf numFmtId="179" fontId="3" fillId="0" borderId="7" xfId="0" applyNumberFormat="1" applyFont="1" applyBorder="1" applyAlignment="1">
      <alignment horizontal="right" vertical="center"/>
    </xf>
    <xf numFmtId="180" fontId="3" fillId="0" borderId="7" xfId="0" applyNumberFormat="1" applyFont="1" applyBorder="1" applyAlignment="1">
      <alignment horizontal="right" vertical="center"/>
    </xf>
    <xf numFmtId="184" fontId="3" fillId="0" borderId="7" xfId="0" applyNumberFormat="1" applyFont="1" applyBorder="1" applyAlignment="1">
      <alignment horizontal="right" vertical="center"/>
    </xf>
    <xf numFmtId="181" fontId="3" fillId="0" borderId="6" xfId="0" applyNumberFormat="1" applyFont="1" applyBorder="1" applyAlignment="1">
      <alignment vertical="center"/>
    </xf>
    <xf numFmtId="179" fontId="3" fillId="0" borderId="6" xfId="0" applyNumberFormat="1" applyFont="1" applyBorder="1" applyAlignment="1">
      <alignment horizontal="right" vertical="center"/>
    </xf>
    <xf numFmtId="180" fontId="3" fillId="0" borderId="6" xfId="0" applyNumberFormat="1" applyFont="1" applyBorder="1" applyAlignment="1">
      <alignment horizontal="right" vertical="center"/>
    </xf>
    <xf numFmtId="182" fontId="3" fillId="0" borderId="6" xfId="0" applyNumberFormat="1" applyFont="1" applyBorder="1" applyAlignment="1">
      <alignment horizontal="right" vertical="center"/>
    </xf>
    <xf numFmtId="184" fontId="3" fillId="0" borderId="6" xfId="0" applyNumberFormat="1" applyFont="1" applyBorder="1" applyAlignment="1">
      <alignment horizontal="right" vertical="center"/>
    </xf>
    <xf numFmtId="180" fontId="3" fillId="0" borderId="14" xfId="0" applyNumberFormat="1" applyFont="1" applyBorder="1" applyAlignment="1">
      <alignment horizontal="right" vertical="center"/>
    </xf>
    <xf numFmtId="176" fontId="3" fillId="0" borderId="14" xfId="0" applyNumberFormat="1" applyFont="1" applyBorder="1" applyAlignment="1">
      <alignment vertical="center"/>
    </xf>
    <xf numFmtId="181" fontId="3" fillId="0" borderId="14" xfId="0" applyNumberFormat="1" applyFont="1" applyBorder="1" applyAlignment="1">
      <alignment vertical="center"/>
    </xf>
    <xf numFmtId="178" fontId="3" fillId="0" borderId="14" xfId="0" applyNumberFormat="1" applyFont="1" applyBorder="1" applyAlignment="1">
      <alignment vertical="center"/>
    </xf>
    <xf numFmtId="0" fontId="3" fillId="0" borderId="0" xfId="0" applyFont="1" applyAlignment="1">
      <alignment horizontal="right" vertical="center"/>
    </xf>
    <xf numFmtId="177" fontId="3" fillId="0" borderId="6" xfId="0" applyNumberFormat="1" applyFont="1" applyBorder="1" applyAlignment="1">
      <alignment vertical="center"/>
    </xf>
    <xf numFmtId="183" fontId="3" fillId="0" borderId="6" xfId="0" applyNumberFormat="1" applyFont="1" applyBorder="1" applyAlignment="1">
      <alignment vertical="center"/>
    </xf>
    <xf numFmtId="180" fontId="3" fillId="0" borderId="7" xfId="0" applyNumberFormat="1" applyFont="1" applyBorder="1" applyAlignment="1">
      <alignment horizontal="left" vertical="center"/>
    </xf>
    <xf numFmtId="179" fontId="3" fillId="0" borderId="7" xfId="0" applyNumberFormat="1" applyFont="1" applyBorder="1" applyAlignment="1">
      <alignment horizontal="left" vertical="center"/>
    </xf>
    <xf numFmtId="191" fontId="3" fillId="2" borderId="0" xfId="0" applyNumberFormat="1" applyFont="1" applyFill="1" applyAlignment="1">
      <alignment horizontal="right" vertical="center"/>
    </xf>
    <xf numFmtId="0" fontId="3" fillId="0" borderId="0" xfId="0" applyFont="1" applyAlignment="1">
      <alignment horizontal="left" vertical="center"/>
    </xf>
    <xf numFmtId="182" fontId="3" fillId="0" borderId="7" xfId="0" applyNumberFormat="1" applyFont="1" applyBorder="1" applyAlignment="1">
      <alignment horizontal="left" vertical="center"/>
    </xf>
    <xf numFmtId="192" fontId="3" fillId="2" borderId="0" xfId="0" applyNumberFormat="1" applyFont="1" applyFill="1" applyAlignment="1">
      <alignment horizontal="right" vertical="center"/>
    </xf>
    <xf numFmtId="182" fontId="5" fillId="0" borderId="7" xfId="0" applyNumberFormat="1" applyFont="1" applyBorder="1" applyAlignment="1">
      <alignment horizontal="right"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left"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Alignment="1">
      <alignment horizontal="center" vertical="center"/>
    </xf>
    <xf numFmtId="177" fontId="6" fillId="0" borderId="6" xfId="0" applyNumberFormat="1" applyFont="1" applyBorder="1" applyAlignment="1">
      <alignment vertical="center"/>
    </xf>
    <xf numFmtId="0" fontId="6" fillId="0" borderId="0" xfId="0" applyFont="1" applyAlignment="1">
      <alignment vertical="center"/>
    </xf>
    <xf numFmtId="0" fontId="6" fillId="0" borderId="6" xfId="0" applyFont="1" applyBorder="1" applyAlignment="1">
      <alignment horizontal="center" vertical="center"/>
    </xf>
    <xf numFmtId="177" fontId="3" fillId="0" borderId="0" xfId="0" applyNumberFormat="1" applyFont="1" applyBorder="1" applyAlignment="1">
      <alignment vertical="center"/>
    </xf>
    <xf numFmtId="177" fontId="3" fillId="0" borderId="7" xfId="0" applyNumberFormat="1" applyFont="1" applyBorder="1" applyAlignment="1">
      <alignment vertical="center"/>
    </xf>
    <xf numFmtId="183" fontId="3" fillId="0" borderId="0" xfId="0" applyNumberFormat="1" applyFont="1" applyBorder="1" applyAlignment="1">
      <alignment vertical="center"/>
    </xf>
    <xf numFmtId="183" fontId="3" fillId="0" borderId="7" xfId="0" applyNumberFormat="1" applyFont="1" applyBorder="1" applyAlignment="1">
      <alignment vertical="center"/>
    </xf>
    <xf numFmtId="185" fontId="3" fillId="0" borderId="6" xfId="0" applyNumberFormat="1" applyFont="1" applyBorder="1" applyAlignment="1">
      <alignment vertical="center"/>
    </xf>
    <xf numFmtId="185" fontId="3" fillId="0" borderId="0" xfId="0" applyNumberFormat="1" applyFont="1" applyBorder="1" applyAlignment="1">
      <alignment vertical="center"/>
    </xf>
    <xf numFmtId="185" fontId="3" fillId="0" borderId="7" xfId="0" applyNumberFormat="1" applyFont="1" applyBorder="1" applyAlignment="1">
      <alignment vertical="center"/>
    </xf>
    <xf numFmtId="177" fontId="6" fillId="0" borderId="0" xfId="0" applyNumberFormat="1" applyFont="1" applyBorder="1" applyAlignment="1">
      <alignment vertical="center"/>
    </xf>
    <xf numFmtId="0" fontId="6" fillId="0" borderId="0" xfId="0" applyFont="1" applyBorder="1" applyAlignment="1">
      <alignment vertical="center"/>
    </xf>
    <xf numFmtId="183" fontId="6" fillId="0" borderId="6" xfId="0" applyNumberFormat="1" applyFont="1" applyBorder="1" applyAlignment="1">
      <alignment vertical="center"/>
    </xf>
    <xf numFmtId="183" fontId="6" fillId="0" borderId="0" xfId="0" applyNumberFormat="1" applyFont="1" applyBorder="1" applyAlignment="1">
      <alignment vertical="center"/>
    </xf>
    <xf numFmtId="0" fontId="6" fillId="0" borderId="8" xfId="0" applyFont="1" applyBorder="1" applyAlignment="1">
      <alignment horizontal="center" vertical="center"/>
    </xf>
    <xf numFmtId="183" fontId="6" fillId="0" borderId="8" xfId="0" applyNumberFormat="1" applyFont="1" applyBorder="1" applyAlignment="1">
      <alignment vertical="center"/>
    </xf>
    <xf numFmtId="183" fontId="6" fillId="0" borderId="1" xfId="0" applyNumberFormat="1" applyFont="1" applyBorder="1" applyAlignment="1">
      <alignment vertical="center"/>
    </xf>
    <xf numFmtId="190" fontId="6" fillId="0" borderId="9" xfId="0" applyNumberFormat="1" applyFont="1" applyBorder="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8" fillId="0" borderId="0" xfId="0" applyFont="1" applyBorder="1" applyAlignment="1">
      <alignment vertical="center"/>
    </xf>
    <xf numFmtId="0" fontId="8" fillId="0" borderId="0" xfId="0" applyFont="1" applyAlignment="1">
      <alignment vertical="center"/>
    </xf>
    <xf numFmtId="193" fontId="8" fillId="0" borderId="0" xfId="0" applyNumberFormat="1" applyFont="1" applyAlignment="1">
      <alignment vertical="center"/>
    </xf>
    <xf numFmtId="0" fontId="6" fillId="0" borderId="4" xfId="0" applyFont="1" applyBorder="1" applyAlignment="1">
      <alignment vertical="center" wrapText="1"/>
    </xf>
    <xf numFmtId="194" fontId="3" fillId="0" borderId="0" xfId="0" applyNumberFormat="1" applyFont="1" applyAlignment="1">
      <alignment horizontal="center" vertical="center"/>
    </xf>
    <xf numFmtId="0" fontId="6" fillId="0" borderId="6" xfId="0" applyFont="1" applyFill="1" applyBorder="1" applyAlignment="1">
      <alignment horizontal="center" vertical="center"/>
    </xf>
    <xf numFmtId="183" fontId="6" fillId="0" borderId="6" xfId="0" applyNumberFormat="1" applyFont="1" applyFill="1" applyBorder="1" applyAlignment="1">
      <alignment vertical="center"/>
    </xf>
    <xf numFmtId="183" fontId="6" fillId="0" borderId="0" xfId="0" applyNumberFormat="1" applyFont="1" applyFill="1" applyAlignment="1">
      <alignment vertical="center"/>
    </xf>
    <xf numFmtId="186" fontId="6" fillId="0" borderId="14" xfId="0" applyNumberFormat="1" applyFont="1" applyFill="1" applyBorder="1" applyAlignment="1">
      <alignment vertical="center"/>
    </xf>
    <xf numFmtId="0" fontId="6" fillId="0" borderId="13" xfId="0" applyFont="1" applyFill="1" applyBorder="1" applyAlignment="1">
      <alignment horizontal="center" vertical="center"/>
    </xf>
    <xf numFmtId="0" fontId="3" fillId="0" borderId="14" xfId="0" applyFont="1" applyFill="1" applyBorder="1" applyAlignment="1">
      <alignment horizontal="center" vertical="center"/>
    </xf>
    <xf numFmtId="181" fontId="3" fillId="0" borderId="14" xfId="0" applyNumberFormat="1" applyFont="1" applyFill="1" applyBorder="1" applyAlignment="1">
      <alignment vertical="center"/>
    </xf>
    <xf numFmtId="187" fontId="3" fillId="0" borderId="14" xfId="0" applyNumberFormat="1" applyFont="1" applyFill="1" applyBorder="1" applyAlignment="1">
      <alignment vertical="center"/>
    </xf>
    <xf numFmtId="188" fontId="3" fillId="0" borderId="14" xfId="0" applyNumberFormat="1" applyFont="1" applyFill="1" applyBorder="1" applyAlignment="1">
      <alignment vertical="center"/>
    </xf>
    <xf numFmtId="176" fontId="3" fillId="0" borderId="14" xfId="0" applyNumberFormat="1" applyFont="1" applyFill="1" applyBorder="1" applyAlignment="1">
      <alignment vertical="center"/>
    </xf>
    <xf numFmtId="189" fontId="3" fillId="0" borderId="14" xfId="0" applyNumberFormat="1" applyFont="1" applyFill="1" applyBorder="1" applyAlignment="1">
      <alignment vertical="center"/>
    </xf>
    <xf numFmtId="180" fontId="3" fillId="0" borderId="14" xfId="0" applyNumberFormat="1" applyFont="1" applyFill="1" applyBorder="1" applyAlignment="1">
      <alignment horizontal="right" vertical="center"/>
    </xf>
    <xf numFmtId="186" fontId="6" fillId="0" borderId="15" xfId="0" applyNumberFormat="1" applyFont="1" applyFill="1" applyBorder="1" applyAlignment="1">
      <alignment vertical="center"/>
    </xf>
    <xf numFmtId="0" fontId="3" fillId="2" borderId="0" xfId="0" applyFont="1" applyFill="1" applyAlignment="1">
      <alignment vertical="center"/>
    </xf>
    <xf numFmtId="180" fontId="3" fillId="0" borderId="6" xfId="0" applyNumberFormat="1" applyFont="1" applyFill="1" applyBorder="1" applyAlignment="1">
      <alignment horizontal="right" vertical="center"/>
    </xf>
    <xf numFmtId="180" fontId="3" fillId="0" borderId="0" xfId="0" applyNumberFormat="1" applyFont="1" applyFill="1" applyAlignment="1">
      <alignment horizontal="right" vertical="center"/>
    </xf>
    <xf numFmtId="195" fontId="6" fillId="0" borderId="7" xfId="0" applyNumberFormat="1" applyFont="1" applyBorder="1" applyAlignment="1">
      <alignment vertical="center"/>
    </xf>
    <xf numFmtId="195" fontId="6" fillId="0" borderId="9" xfId="0" applyNumberFormat="1" applyFont="1" applyBorder="1" applyAlignment="1">
      <alignment vertical="center"/>
    </xf>
    <xf numFmtId="195" fontId="6" fillId="0" borderId="7" xfId="0" applyNumberFormat="1" applyFont="1" applyFill="1" applyBorder="1" applyAlignment="1">
      <alignment vertical="center"/>
    </xf>
    <xf numFmtId="195" fontId="3" fillId="0" borderId="13" xfId="0" applyNumberFormat="1" applyFont="1" applyFill="1" applyBorder="1" applyAlignment="1">
      <alignment vertical="center"/>
    </xf>
    <xf numFmtId="195" fontId="3" fillId="0" borderId="10" xfId="0" applyNumberFormat="1" applyFont="1" applyFill="1" applyBorder="1" applyAlignment="1">
      <alignment vertical="center"/>
    </xf>
    <xf numFmtId="195" fontId="3" fillId="0" borderId="12" xfId="0" applyNumberFormat="1" applyFont="1" applyFill="1" applyBorder="1" applyAlignment="1">
      <alignment vertical="center"/>
    </xf>
    <xf numFmtId="10" fontId="3" fillId="0" borderId="0" xfId="2" applyNumberFormat="1" applyFont="1" applyAlignment="1">
      <alignment vertical="center"/>
    </xf>
    <xf numFmtId="197" fontId="3" fillId="2" borderId="0" xfId="0" applyNumberFormat="1" applyFont="1" applyFill="1" applyAlignment="1">
      <alignment horizontal="right" vertical="center"/>
    </xf>
    <xf numFmtId="197" fontId="3" fillId="2" borderId="6" xfId="0" applyNumberFormat="1" applyFont="1" applyFill="1" applyBorder="1" applyAlignment="1">
      <alignment horizontal="right" vertical="center"/>
    </xf>
    <xf numFmtId="195" fontId="3" fillId="0" borderId="14" xfId="0" applyNumberFormat="1" applyFont="1" applyFill="1" applyBorder="1" applyAlignment="1">
      <alignment vertical="center"/>
    </xf>
    <xf numFmtId="177" fontId="11" fillId="0" borderId="24" xfId="0" applyNumberFormat="1" applyFont="1" applyBorder="1" applyAlignment="1">
      <alignment vertical="center"/>
    </xf>
    <xf numFmtId="177" fontId="11" fillId="0" borderId="24" xfId="0" applyNumberFormat="1" applyFont="1" applyBorder="1" applyAlignment="1">
      <alignment horizontal="right" vertical="center"/>
    </xf>
    <xf numFmtId="177" fontId="12" fillId="0" borderId="24" xfId="0" applyNumberFormat="1" applyFont="1" applyBorder="1" applyAlignment="1">
      <alignment vertical="center"/>
    </xf>
    <xf numFmtId="177" fontId="11" fillId="0" borderId="0" xfId="0" applyNumberFormat="1" applyFont="1" applyBorder="1" applyAlignment="1">
      <alignment vertical="center"/>
    </xf>
    <xf numFmtId="177" fontId="11" fillId="0" borderId="0" xfId="0" applyNumberFormat="1" applyFont="1" applyBorder="1" applyAlignment="1">
      <alignment horizontal="right" vertical="center"/>
    </xf>
    <xf numFmtId="177" fontId="11" fillId="0" borderId="6" xfId="0" applyNumberFormat="1" applyFont="1" applyBorder="1" applyAlignment="1">
      <alignment vertical="center"/>
    </xf>
    <xf numFmtId="177" fontId="11" fillId="0" borderId="26" xfId="0" applyNumberFormat="1" applyFont="1" applyBorder="1" applyAlignment="1">
      <alignment vertical="center"/>
    </xf>
    <xf numFmtId="181" fontId="14" fillId="2" borderId="0" xfId="0" applyNumberFormat="1" applyFont="1" applyFill="1" applyBorder="1" applyAlignment="1">
      <alignment vertical="center"/>
    </xf>
    <xf numFmtId="179" fontId="14" fillId="2" borderId="0" xfId="0" applyNumberFormat="1" applyFont="1" applyFill="1" applyBorder="1" applyAlignment="1">
      <alignment horizontal="right" vertical="center"/>
    </xf>
    <xf numFmtId="197" fontId="14" fillId="2" borderId="6" xfId="0" applyNumberFormat="1" applyFont="1" applyFill="1" applyBorder="1" applyAlignment="1">
      <alignment horizontal="right" vertical="center"/>
    </xf>
    <xf numFmtId="197" fontId="6" fillId="2" borderId="0" xfId="0" applyNumberFormat="1" applyFont="1" applyFill="1" applyBorder="1" applyAlignment="1">
      <alignment horizontal="right" vertical="center"/>
    </xf>
    <xf numFmtId="197" fontId="14" fillId="2" borderId="0" xfId="0" applyNumberFormat="1" applyFont="1" applyFill="1" applyBorder="1" applyAlignment="1">
      <alignment horizontal="right" vertical="center"/>
    </xf>
    <xf numFmtId="192" fontId="14" fillId="2" borderId="0" xfId="0" applyNumberFormat="1" applyFont="1" applyFill="1" applyBorder="1" applyAlignment="1">
      <alignment horizontal="right" vertical="center"/>
    </xf>
    <xf numFmtId="179" fontId="14" fillId="2" borderId="6" xfId="0" applyNumberFormat="1" applyFont="1" applyFill="1" applyBorder="1" applyAlignment="1">
      <alignment horizontal="right" vertical="center"/>
    </xf>
    <xf numFmtId="179" fontId="6" fillId="2" borderId="0" xfId="0" applyNumberFormat="1" applyFont="1" applyFill="1" applyBorder="1" applyAlignment="1">
      <alignment horizontal="right" vertical="center"/>
    </xf>
    <xf numFmtId="181" fontId="6" fillId="2" borderId="6" xfId="0" applyNumberFormat="1" applyFont="1" applyFill="1" applyBorder="1" applyAlignment="1">
      <alignment vertical="center"/>
    </xf>
    <xf numFmtId="181" fontId="6" fillId="2" borderId="0" xfId="0" applyNumberFormat="1" applyFont="1" applyFill="1" applyAlignment="1">
      <alignment vertical="center"/>
    </xf>
    <xf numFmtId="179" fontId="6" fillId="2" borderId="6" xfId="0" applyNumberFormat="1" applyFont="1" applyFill="1" applyBorder="1" applyAlignment="1">
      <alignment horizontal="right" vertical="center"/>
    </xf>
    <xf numFmtId="179" fontId="6" fillId="2" borderId="0" xfId="0" applyNumberFormat="1" applyFont="1" applyFill="1" applyAlignment="1">
      <alignment horizontal="right" vertical="center"/>
    </xf>
    <xf numFmtId="196" fontId="14" fillId="2" borderId="0" xfId="0" applyNumberFormat="1" applyFont="1" applyFill="1" applyAlignment="1">
      <alignment horizontal="center" vertical="center"/>
    </xf>
    <xf numFmtId="0" fontId="14" fillId="2" borderId="0" xfId="0" applyFont="1" applyFill="1" applyAlignment="1">
      <alignment horizontal="center" vertical="center"/>
    </xf>
    <xf numFmtId="0" fontId="13" fillId="0" borderId="0" xfId="0" applyFont="1" applyAlignment="1">
      <alignment vertical="top"/>
    </xf>
    <xf numFmtId="0" fontId="13" fillId="0" borderId="0" xfId="0" applyFont="1" applyAlignment="1">
      <alignment vertical="top" wrapText="1"/>
    </xf>
    <xf numFmtId="0" fontId="13" fillId="0" borderId="22" xfId="0" applyFont="1" applyBorder="1" applyAlignment="1">
      <alignment vertical="top" wrapText="1"/>
    </xf>
    <xf numFmtId="0" fontId="15" fillId="0" borderId="0" xfId="0" applyFont="1" applyAlignment="1">
      <alignment vertical="top"/>
    </xf>
    <xf numFmtId="181" fontId="14" fillId="2" borderId="6" xfId="0" applyNumberFormat="1" applyFont="1" applyFill="1" applyBorder="1" applyAlignment="1">
      <alignment vertical="center"/>
    </xf>
    <xf numFmtId="181" fontId="14" fillId="2" borderId="0" xfId="0" applyNumberFormat="1" applyFont="1" applyFill="1" applyAlignment="1">
      <alignment vertical="center"/>
    </xf>
    <xf numFmtId="179" fontId="14" fillId="2" borderId="0" xfId="0" applyNumberFormat="1" applyFont="1" applyFill="1" applyAlignment="1">
      <alignment horizontal="right" vertical="center"/>
    </xf>
    <xf numFmtId="0" fontId="16" fillId="0" borderId="0" xfId="0" applyFont="1" applyAlignment="1">
      <alignment horizontal="right" vertical="center"/>
    </xf>
    <xf numFmtId="10" fontId="16" fillId="0" borderId="0" xfId="2" applyNumberFormat="1" applyFont="1" applyAlignment="1">
      <alignment vertical="center"/>
    </xf>
    <xf numFmtId="0" fontId="14" fillId="2" borderId="4" xfId="0" applyFont="1" applyFill="1" applyBorder="1" applyAlignment="1">
      <alignment horizontal="center" vertical="center" shrinkToFit="1"/>
    </xf>
    <xf numFmtId="177" fontId="6" fillId="0" borderId="1" xfId="0" applyNumberFormat="1" applyFont="1" applyBorder="1" applyAlignment="1">
      <alignment horizontal="right" vertical="center"/>
    </xf>
    <xf numFmtId="0" fontId="14"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198" fontId="11" fillId="0" borderId="24" xfId="0" applyNumberFormat="1" applyFont="1" applyBorder="1" applyAlignment="1">
      <alignment horizontal="right" vertical="center"/>
    </xf>
    <xf numFmtId="198" fontId="11" fillId="0" borderId="25" xfId="0" applyNumberFormat="1" applyFont="1" applyBorder="1" applyAlignment="1">
      <alignment horizontal="right" vertical="center"/>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198" fontId="11" fillId="0" borderId="0" xfId="0" applyNumberFormat="1" applyFont="1" applyBorder="1" applyAlignment="1">
      <alignment horizontal="right" vertical="center"/>
    </xf>
    <xf numFmtId="198" fontId="11" fillId="0" borderId="7" xfId="0" applyNumberFormat="1" applyFont="1" applyBorder="1" applyAlignment="1">
      <alignment horizontal="right" vertical="center"/>
    </xf>
    <xf numFmtId="177" fontId="6" fillId="0" borderId="2" xfId="0" applyNumberFormat="1" applyFont="1" applyFill="1" applyBorder="1" applyAlignment="1">
      <alignment horizontal="right" vertical="center"/>
    </xf>
    <xf numFmtId="0" fontId="3" fillId="0" borderId="11" xfId="0" applyFont="1" applyFill="1" applyBorder="1" applyAlignment="1">
      <alignment horizontal="right" vertical="center"/>
    </xf>
    <xf numFmtId="0" fontId="3" fillId="0" borderId="2" xfId="0" applyFont="1" applyFill="1" applyBorder="1" applyAlignment="1">
      <alignment horizontal="right" vertical="center"/>
    </xf>
    <xf numFmtId="0" fontId="14" fillId="0" borderId="4" xfId="0" applyFont="1" applyBorder="1" applyAlignment="1">
      <alignment horizontal="left" vertical="top" wrapText="1"/>
    </xf>
    <xf numFmtId="0" fontId="14" fillId="0" borderId="0" xfId="0" applyFont="1" applyAlignment="1">
      <alignment horizontal="left" vertical="top" wrapText="1"/>
    </xf>
    <xf numFmtId="0" fontId="6" fillId="0" borderId="4" xfId="0" applyFont="1" applyBorder="1" applyAlignment="1">
      <alignment horizontal="left" vertical="top" wrapText="1"/>
    </xf>
    <xf numFmtId="0" fontId="6" fillId="0" borderId="0" xfId="0" applyFont="1" applyBorder="1" applyAlignment="1">
      <alignment horizontal="left" vertical="top" wrapText="1"/>
    </xf>
  </cellXfs>
  <cellStyles count="3">
    <cellStyle name="パーセント" xfId="2" builtinId="5"/>
    <cellStyle name="桁区切り 2" xfId="1"/>
    <cellStyle name="標準" xfId="0" builtinId="0"/>
  </cellStyles>
  <dxfs count="16">
    <dxf>
      <font>
        <color theme="1" tint="0.499984740745262"/>
      </font>
      <numFmt numFmtId="199" formatCode=";;;&quot;（入力例：1.220）&quot;"/>
    </dxf>
    <dxf>
      <font>
        <color theme="1" tint="0.499984740745262"/>
      </font>
      <numFmt numFmtId="199" formatCode=";;;&quot;（入力例：1.220）&quot;"/>
    </dxf>
    <dxf>
      <font>
        <color theme="1" tint="0.499984740745262"/>
      </font>
      <numFmt numFmtId="200" formatCode=";;;&quot;（入力例：1.540）&quot;"/>
    </dxf>
    <dxf>
      <font>
        <color theme="1" tint="0.499984740745262"/>
      </font>
      <numFmt numFmtId="199" formatCode=";;;&quot;（入力例：1.220）&quot;"/>
    </dxf>
    <dxf>
      <font>
        <color theme="1" tint="0.499984740745262"/>
      </font>
      <numFmt numFmtId="201" formatCode=";;;&quot;（入力例：12）&quot;"/>
    </dxf>
    <dxf>
      <font>
        <color theme="1" tint="0.499984740745262"/>
      </font>
      <numFmt numFmtId="202" formatCode=";;;&quot;（入力例：8）&quot;"/>
    </dxf>
    <dxf>
      <font>
        <color theme="1" tint="0.499984740745262"/>
      </font>
      <numFmt numFmtId="203" formatCode=";;;&quot;（入力例：4）&quot;"/>
    </dxf>
    <dxf>
      <font>
        <color theme="1" tint="0.499984740745262"/>
      </font>
      <numFmt numFmtId="203" formatCode=";;;&quot;（入力例：4）&quot;"/>
    </dxf>
    <dxf>
      <font>
        <color theme="1" tint="0.499984740745262"/>
      </font>
      <numFmt numFmtId="202" formatCode=";;;&quot;（入力例：8）&quot;"/>
    </dxf>
    <dxf>
      <font>
        <color theme="1" tint="0.499984740745262"/>
      </font>
      <numFmt numFmtId="204" formatCode=";;;&quot;（入力例：0.47）&quot;"/>
    </dxf>
    <dxf>
      <font>
        <color theme="1" tint="0.499984740745262"/>
      </font>
      <numFmt numFmtId="205" formatCode=";;;&quot;（入力例：2）&quot;"/>
    </dxf>
    <dxf>
      <font>
        <color theme="1" tint="0.499984740745262"/>
      </font>
      <numFmt numFmtId="206" formatCode=";;;&quot;（入力例：0.22）&quot;"/>
    </dxf>
    <dxf>
      <font>
        <color theme="1" tint="0.499984740745262"/>
      </font>
      <numFmt numFmtId="203" formatCode=";;;&quot;（入力例：4）&quot;"/>
    </dxf>
    <dxf>
      <font>
        <color theme="1" tint="0.499984740745262"/>
      </font>
      <numFmt numFmtId="206" formatCode=";;;&quot;（入力例：0.22）&quot;"/>
    </dxf>
    <dxf>
      <font>
        <color theme="1" tint="0.499984740745262"/>
      </font>
      <numFmt numFmtId="202" formatCode=";;;&quot;（入力例：8）&quot;"/>
    </dxf>
    <dxf>
      <font>
        <color theme="1" tint="0.499984740745262"/>
      </font>
      <numFmt numFmtId="207" formatCode=";;;&quot;（入力例：0.720）&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7</xdr:col>
      <xdr:colOff>504264</xdr:colOff>
      <xdr:row>35</xdr:row>
      <xdr:rowOff>74593</xdr:rowOff>
    </xdr:from>
    <xdr:to>
      <xdr:col>9</xdr:col>
      <xdr:colOff>560294</xdr:colOff>
      <xdr:row>43</xdr:row>
      <xdr:rowOff>134470</xdr:rowOff>
    </xdr:to>
    <xdr:pic>
      <xdr:nvPicPr>
        <xdr:cNvPr id="6" name="図 5"/>
        <xdr:cNvPicPr>
          <a:picLocks noChangeAspect="1"/>
        </xdr:cNvPicPr>
      </xdr:nvPicPr>
      <xdr:blipFill rotWithShape="1">
        <a:blip xmlns:r="http://schemas.openxmlformats.org/officeDocument/2006/relationships" r:embed="rId1"/>
        <a:srcRect t="9284" b="24729"/>
        <a:stretch/>
      </xdr:blipFill>
      <xdr:spPr>
        <a:xfrm>
          <a:off x="8057029" y="7313593"/>
          <a:ext cx="2140324" cy="1695936"/>
        </a:xfrm>
        <a:prstGeom prst="rect">
          <a:avLst/>
        </a:prstGeom>
      </xdr:spPr>
    </xdr:pic>
    <xdr:clientData/>
  </xdr:twoCellAnchor>
  <xdr:twoCellAnchor>
    <xdr:from>
      <xdr:col>0</xdr:col>
      <xdr:colOff>266289</xdr:colOff>
      <xdr:row>36</xdr:row>
      <xdr:rowOff>102489</xdr:rowOff>
    </xdr:from>
    <xdr:to>
      <xdr:col>3</xdr:col>
      <xdr:colOff>33619</xdr:colOff>
      <xdr:row>43</xdr:row>
      <xdr:rowOff>145676</xdr:rowOff>
    </xdr:to>
    <xdr:pic>
      <xdr:nvPicPr>
        <xdr:cNvPr id="7" name="図 6"/>
        <xdr:cNvPicPr>
          <a:picLocks noChangeAspect="1"/>
        </xdr:cNvPicPr>
      </xdr:nvPicPr>
      <xdr:blipFill rotWithShape="1">
        <a:blip xmlns:r="http://schemas.openxmlformats.org/officeDocument/2006/relationships" r:embed="rId2"/>
        <a:srcRect t="25658" r="59233" b="23703"/>
        <a:stretch/>
      </xdr:blipFill>
      <xdr:spPr>
        <a:xfrm>
          <a:off x="266289" y="7543195"/>
          <a:ext cx="3151506" cy="1477540"/>
        </a:xfrm>
        <a:prstGeom prst="rect">
          <a:avLst/>
        </a:prstGeom>
      </xdr:spPr>
    </xdr:pic>
    <xdr:clientData/>
  </xdr:twoCellAnchor>
  <xdr:twoCellAnchor>
    <xdr:from>
      <xdr:col>3</xdr:col>
      <xdr:colOff>134470</xdr:colOff>
      <xdr:row>36</xdr:row>
      <xdr:rowOff>96545</xdr:rowOff>
    </xdr:from>
    <xdr:to>
      <xdr:col>6</xdr:col>
      <xdr:colOff>861955</xdr:colOff>
      <xdr:row>43</xdr:row>
      <xdr:rowOff>156882</xdr:rowOff>
    </xdr:to>
    <xdr:pic>
      <xdr:nvPicPr>
        <xdr:cNvPr id="8" name="図 7"/>
        <xdr:cNvPicPr>
          <a:picLocks noChangeAspect="1"/>
        </xdr:cNvPicPr>
      </xdr:nvPicPr>
      <xdr:blipFill rotWithShape="1">
        <a:blip xmlns:r="http://schemas.openxmlformats.org/officeDocument/2006/relationships" r:embed="rId3"/>
        <a:srcRect l="2231" r="24470" b="51151"/>
        <a:stretch/>
      </xdr:blipFill>
      <xdr:spPr>
        <a:xfrm>
          <a:off x="3518646" y="7537251"/>
          <a:ext cx="3853927" cy="1494690"/>
        </a:xfrm>
        <a:prstGeom prst="rect">
          <a:avLst/>
        </a:prstGeom>
      </xdr:spPr>
    </xdr:pic>
    <xdr:clientData/>
  </xdr:twoCellAnchor>
  <xdr:twoCellAnchor>
    <xdr:from>
      <xdr:col>7</xdr:col>
      <xdr:colOff>22413</xdr:colOff>
      <xdr:row>37</xdr:row>
      <xdr:rowOff>201704</xdr:rowOff>
    </xdr:from>
    <xdr:to>
      <xdr:col>7</xdr:col>
      <xdr:colOff>437029</xdr:colOff>
      <xdr:row>41</xdr:row>
      <xdr:rowOff>201705</xdr:rowOff>
    </xdr:to>
    <xdr:sp macro="" textlink="">
      <xdr:nvSpPr>
        <xdr:cNvPr id="10" name="右矢印 9"/>
        <xdr:cNvSpPr/>
      </xdr:nvSpPr>
      <xdr:spPr>
        <a:xfrm>
          <a:off x="7575178" y="7844116"/>
          <a:ext cx="414616" cy="82923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553685</xdr:colOff>
      <xdr:row>36</xdr:row>
      <xdr:rowOff>14827</xdr:rowOff>
    </xdr:from>
    <xdr:to>
      <xdr:col>3</xdr:col>
      <xdr:colOff>192004</xdr:colOff>
      <xdr:row>44</xdr:row>
      <xdr:rowOff>113016</xdr:rowOff>
    </xdr:to>
    <xdr:grpSp>
      <xdr:nvGrpSpPr>
        <xdr:cNvPr id="10" name="グループ化 9"/>
        <xdr:cNvGrpSpPr/>
      </xdr:nvGrpSpPr>
      <xdr:grpSpPr>
        <a:xfrm>
          <a:off x="1849085" y="7396702"/>
          <a:ext cx="1714769" cy="1717439"/>
          <a:chOff x="980908" y="7466738"/>
          <a:chExt cx="1711407" cy="1737049"/>
        </a:xfrm>
      </xdr:grpSpPr>
      <xdr:pic>
        <xdr:nvPicPr>
          <xdr:cNvPr id="3" name="図 2"/>
          <xdr:cNvPicPr>
            <a:picLocks noChangeAspect="1"/>
          </xdr:cNvPicPr>
        </xdr:nvPicPr>
        <xdr:blipFill>
          <a:blip xmlns:r="http://schemas.openxmlformats.org/officeDocument/2006/relationships" r:embed="rId1"/>
          <a:stretch>
            <a:fillRect/>
          </a:stretch>
        </xdr:blipFill>
        <xdr:spPr>
          <a:xfrm>
            <a:off x="980908" y="7466738"/>
            <a:ext cx="1711407" cy="1737049"/>
          </a:xfrm>
          <a:prstGeom prst="rect">
            <a:avLst/>
          </a:prstGeom>
        </xdr:spPr>
      </xdr:pic>
      <xdr:sp macro="" textlink="">
        <xdr:nvSpPr>
          <xdr:cNvPr id="4" name="正方形/長方形 3"/>
          <xdr:cNvSpPr/>
        </xdr:nvSpPr>
        <xdr:spPr>
          <a:xfrm>
            <a:off x="1115122" y="9050459"/>
            <a:ext cx="1402955" cy="13341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xdr:col>
      <xdr:colOff>487524</xdr:colOff>
      <xdr:row>38</xdr:row>
      <xdr:rowOff>58079</xdr:rowOff>
    </xdr:from>
    <xdr:to>
      <xdr:col>3</xdr:col>
      <xdr:colOff>902140</xdr:colOff>
      <xdr:row>42</xdr:row>
      <xdr:rowOff>85821</xdr:rowOff>
    </xdr:to>
    <xdr:sp macro="" textlink="">
      <xdr:nvSpPr>
        <xdr:cNvPr id="5" name="右矢印 4"/>
        <xdr:cNvSpPr/>
      </xdr:nvSpPr>
      <xdr:spPr>
        <a:xfrm>
          <a:off x="3856292" y="7958226"/>
          <a:ext cx="414616" cy="8471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3416</xdr:colOff>
      <xdr:row>35</xdr:row>
      <xdr:rowOff>42081</xdr:rowOff>
    </xdr:from>
    <xdr:to>
      <xdr:col>7</xdr:col>
      <xdr:colOff>316114</xdr:colOff>
      <xdr:row>44</xdr:row>
      <xdr:rowOff>162541</xdr:rowOff>
    </xdr:to>
    <xdr:grpSp>
      <xdr:nvGrpSpPr>
        <xdr:cNvPr id="9" name="グループ化 8"/>
        <xdr:cNvGrpSpPr/>
      </xdr:nvGrpSpPr>
      <xdr:grpSpPr>
        <a:xfrm>
          <a:off x="4413491" y="7223931"/>
          <a:ext cx="3427373" cy="1939735"/>
          <a:chOff x="4660861" y="7339912"/>
          <a:chExt cx="3422330" cy="1962426"/>
        </a:xfrm>
      </xdr:grpSpPr>
      <xdr:pic>
        <xdr:nvPicPr>
          <xdr:cNvPr id="6" name="図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0861" y="7339912"/>
            <a:ext cx="3422330" cy="1962426"/>
          </a:xfrm>
          <a:prstGeom prst="rect">
            <a:avLst/>
          </a:prstGeom>
        </xdr:spPr>
      </xdr:pic>
      <xdr:sp macro="" textlink="">
        <xdr:nvSpPr>
          <xdr:cNvPr id="7" name="正方形/長方形 6"/>
          <xdr:cNvSpPr/>
        </xdr:nvSpPr>
        <xdr:spPr>
          <a:xfrm>
            <a:off x="6298963" y="8365806"/>
            <a:ext cx="222581" cy="7362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xdr:cNvSpPr/>
        </xdr:nvSpPr>
        <xdr:spPr>
          <a:xfrm>
            <a:off x="6298963" y="8497195"/>
            <a:ext cx="222581" cy="7362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41"/>
  <sheetViews>
    <sheetView tabSelected="1" view="pageBreakPreview" zoomScale="85" zoomScaleNormal="85" zoomScaleSheetLayoutView="85" workbookViewId="0">
      <selection activeCell="I13" sqref="I13"/>
    </sheetView>
  </sheetViews>
  <sheetFormatPr defaultRowHeight="15.75" x14ac:dyDescent="0.4"/>
  <cols>
    <col min="1" max="1" width="17" style="8" customWidth="1"/>
    <col min="2" max="6" width="13.625" style="8" customWidth="1"/>
    <col min="7" max="11" width="13.625" style="1" customWidth="1"/>
    <col min="12" max="12" width="13.875" style="1" bestFit="1" customWidth="1"/>
    <col min="13" max="13" width="17" style="1" customWidth="1"/>
    <col min="14" max="14" width="5.75" style="65" bestFit="1" customWidth="1"/>
    <col min="15" max="15" width="5.625" style="65" bestFit="1" customWidth="1"/>
    <col min="16" max="16384" width="9" style="1"/>
  </cols>
  <sheetData>
    <row r="1" spans="1:15" ht="17.25" customHeight="1" x14ac:dyDescent="0.4">
      <c r="A1" s="1" t="s">
        <v>0</v>
      </c>
      <c r="B1" s="1"/>
      <c r="C1" s="86"/>
      <c r="D1" s="1" t="s">
        <v>43</v>
      </c>
      <c r="E1" s="1"/>
      <c r="F1" s="1"/>
    </row>
    <row r="2" spans="1:15" s="46" customFormat="1" x14ac:dyDescent="0.4">
      <c r="A2" s="42" t="s">
        <v>1</v>
      </c>
      <c r="B2" s="43" t="s">
        <v>35</v>
      </c>
      <c r="C2" s="71" t="s">
        <v>34</v>
      </c>
      <c r="D2" s="129" t="s">
        <v>54</v>
      </c>
      <c r="E2" s="129"/>
      <c r="F2" s="44" t="s">
        <v>7</v>
      </c>
      <c r="G2" s="43" t="s">
        <v>36</v>
      </c>
      <c r="H2" s="71" t="s">
        <v>34</v>
      </c>
      <c r="I2" s="129" t="s">
        <v>56</v>
      </c>
      <c r="J2" s="129"/>
      <c r="K2" s="44" t="s">
        <v>10</v>
      </c>
      <c r="L2" s="42" t="s">
        <v>15</v>
      </c>
      <c r="M2" s="45" t="s">
        <v>16</v>
      </c>
      <c r="N2" s="66"/>
      <c r="O2" s="66"/>
    </row>
    <row r="3" spans="1:15" s="8" customFormat="1" x14ac:dyDescent="0.4">
      <c r="A3" s="41" t="s">
        <v>27</v>
      </c>
      <c r="B3" s="37" t="s">
        <v>45</v>
      </c>
      <c r="C3" s="38" t="s">
        <v>40</v>
      </c>
      <c r="D3" s="8" t="s">
        <v>44</v>
      </c>
      <c r="E3" s="38" t="s">
        <v>41</v>
      </c>
      <c r="F3" s="39"/>
      <c r="G3" s="37" t="s">
        <v>45</v>
      </c>
      <c r="H3" s="38" t="s">
        <v>40</v>
      </c>
      <c r="I3" s="8" t="s">
        <v>44</v>
      </c>
      <c r="J3" s="38" t="s">
        <v>41</v>
      </c>
      <c r="K3" s="39"/>
      <c r="L3" s="36"/>
      <c r="M3" s="40"/>
      <c r="N3" s="67"/>
      <c r="O3" s="67"/>
    </row>
    <row r="4" spans="1:15" x14ac:dyDescent="0.4">
      <c r="A4" s="2" t="s">
        <v>22</v>
      </c>
      <c r="B4" s="114"/>
      <c r="C4" s="106">
        <v>0.54</v>
      </c>
      <c r="D4" s="115"/>
      <c r="E4" s="115"/>
      <c r="F4" s="13"/>
      <c r="G4" s="106">
        <v>1.1499999999999999</v>
      </c>
      <c r="H4" s="106">
        <v>0.10100000000000001</v>
      </c>
      <c r="I4" s="106">
        <v>1.1499999999999999</v>
      </c>
      <c r="J4" s="106">
        <v>1.1499999999999999</v>
      </c>
      <c r="K4" s="13"/>
      <c r="L4" s="17"/>
      <c r="M4" s="24" t="s">
        <v>6</v>
      </c>
    </row>
    <row r="5" spans="1:15" x14ac:dyDescent="0.4">
      <c r="A5" s="2" t="s">
        <v>3</v>
      </c>
      <c r="B5" s="116"/>
      <c r="C5" s="107">
        <v>10</v>
      </c>
      <c r="D5" s="117"/>
      <c r="E5" s="117"/>
      <c r="F5" s="29"/>
      <c r="G5" s="107">
        <v>2</v>
      </c>
      <c r="H5" s="107">
        <v>10</v>
      </c>
      <c r="I5" s="107">
        <v>2</v>
      </c>
      <c r="J5" s="107">
        <v>12</v>
      </c>
      <c r="K5" s="30"/>
      <c r="L5" s="18"/>
      <c r="M5" s="25">
        <v>5.2800000000000004E-4</v>
      </c>
    </row>
    <row r="6" spans="1:15" x14ac:dyDescent="0.4">
      <c r="A6" s="2" t="s">
        <v>4</v>
      </c>
      <c r="B6" s="87">
        <f>$D$32</f>
        <v>61</v>
      </c>
      <c r="C6" s="88">
        <f>$D$33</f>
        <v>153</v>
      </c>
      <c r="D6" s="88">
        <f>$D$34</f>
        <v>30</v>
      </c>
      <c r="E6" s="88">
        <f>$D$35</f>
        <v>121</v>
      </c>
      <c r="F6" s="29"/>
      <c r="G6" s="87">
        <f>$D$32</f>
        <v>61</v>
      </c>
      <c r="H6" s="88">
        <f>$D$33</f>
        <v>153</v>
      </c>
      <c r="I6" s="88">
        <f>$D$34</f>
        <v>30</v>
      </c>
      <c r="J6" s="88">
        <f>$D$35</f>
        <v>121</v>
      </c>
      <c r="K6" s="29"/>
      <c r="L6" s="19"/>
      <c r="M6" s="22"/>
    </row>
    <row r="7" spans="1:15" x14ac:dyDescent="0.4">
      <c r="A7" s="2" t="s">
        <v>2</v>
      </c>
      <c r="B7" s="10">
        <f>B5*B6</f>
        <v>0</v>
      </c>
      <c r="C7" s="4">
        <f t="shared" ref="C7" si="0">C5*C6</f>
        <v>1530</v>
      </c>
      <c r="D7" s="4">
        <f>D5*D6</f>
        <v>0</v>
      </c>
      <c r="E7" s="4">
        <f>E5*E6</f>
        <v>0</v>
      </c>
      <c r="F7" s="5"/>
      <c r="G7" s="10">
        <f>G5*G6</f>
        <v>122</v>
      </c>
      <c r="H7" s="4">
        <f t="shared" ref="H7:J7" si="1">H5*H6</f>
        <v>1530</v>
      </c>
      <c r="I7" s="4">
        <f t="shared" si="1"/>
        <v>60</v>
      </c>
      <c r="J7" s="4">
        <f t="shared" si="1"/>
        <v>1452</v>
      </c>
      <c r="K7" s="5"/>
      <c r="L7" s="10"/>
      <c r="M7" s="23"/>
    </row>
    <row r="8" spans="1:15" x14ac:dyDescent="0.4">
      <c r="A8" s="2" t="s">
        <v>5</v>
      </c>
      <c r="B8" s="27">
        <f>B4*B7</f>
        <v>0</v>
      </c>
      <c r="C8" s="50">
        <f>C4*C7</f>
        <v>826.2</v>
      </c>
      <c r="D8" s="50">
        <f>D4*D7</f>
        <v>0</v>
      </c>
      <c r="E8" s="50">
        <f>E4*E7</f>
        <v>0</v>
      </c>
      <c r="F8" s="51">
        <f>SUM(B8:E8)</f>
        <v>826.2</v>
      </c>
      <c r="G8" s="27">
        <f>G4*G7</f>
        <v>140.29999999999998</v>
      </c>
      <c r="H8" s="50">
        <f t="shared" ref="H8:J8" si="2">H4*H7</f>
        <v>154.53</v>
      </c>
      <c r="I8" s="50">
        <f t="shared" si="2"/>
        <v>69</v>
      </c>
      <c r="J8" s="50">
        <f t="shared" si="2"/>
        <v>1669.8</v>
      </c>
      <c r="K8" s="51">
        <f>SUM(G8:J8)</f>
        <v>2033.6299999999999</v>
      </c>
      <c r="L8" s="27">
        <f>F8-K8</f>
        <v>-1207.4299999999998</v>
      </c>
      <c r="M8" s="92">
        <f>L8*M5</f>
        <v>-0.63752303999999993</v>
      </c>
    </row>
    <row r="9" spans="1:15" x14ac:dyDescent="0.4">
      <c r="A9" s="2"/>
      <c r="B9" s="27"/>
      <c r="C9" s="99"/>
      <c r="D9" s="100" t="s">
        <v>51</v>
      </c>
      <c r="E9" s="133">
        <f>F8*31</f>
        <v>25612.2</v>
      </c>
      <c r="F9" s="134"/>
      <c r="G9" s="27"/>
      <c r="H9" s="101"/>
      <c r="I9" s="100" t="s">
        <v>51</v>
      </c>
      <c r="J9" s="133">
        <f>K8*31</f>
        <v>63042.53</v>
      </c>
      <c r="K9" s="134"/>
      <c r="L9" s="27"/>
      <c r="M9" s="98"/>
    </row>
    <row r="10" spans="1:15" s="58" customFormat="1" x14ac:dyDescent="0.4">
      <c r="A10" s="49" t="s">
        <v>28</v>
      </c>
      <c r="B10" s="47"/>
      <c r="C10" s="57"/>
      <c r="D10" s="130" t="s">
        <v>32</v>
      </c>
      <c r="E10" s="130"/>
      <c r="F10" s="89">
        <f>F8*M5</f>
        <v>0.43623360000000005</v>
      </c>
      <c r="G10" s="47"/>
      <c r="H10" s="57"/>
      <c r="I10" s="130" t="s">
        <v>32</v>
      </c>
      <c r="J10" s="130"/>
      <c r="K10" s="89">
        <f>K8*M5</f>
        <v>1.07375664</v>
      </c>
      <c r="L10" s="47"/>
      <c r="M10" s="76"/>
      <c r="N10" s="68"/>
      <c r="O10" s="68"/>
    </row>
    <row r="11" spans="1:15" s="46" customFormat="1" x14ac:dyDescent="0.4">
      <c r="A11" s="42" t="s">
        <v>20</v>
      </c>
      <c r="B11" s="43" t="s">
        <v>35</v>
      </c>
      <c r="C11" s="71" t="s">
        <v>34</v>
      </c>
      <c r="D11" s="131" t="s">
        <v>55</v>
      </c>
      <c r="E11" s="131"/>
      <c r="F11" s="44" t="s">
        <v>8</v>
      </c>
      <c r="G11" s="43" t="s">
        <v>36</v>
      </c>
      <c r="H11" s="71" t="s">
        <v>34</v>
      </c>
      <c r="I11" s="132"/>
      <c r="J11" s="132"/>
      <c r="K11" s="44" t="s">
        <v>11</v>
      </c>
      <c r="L11" s="42" t="s">
        <v>14</v>
      </c>
      <c r="M11" s="77" t="s">
        <v>17</v>
      </c>
      <c r="N11" s="66"/>
      <c r="O11" s="66"/>
    </row>
    <row r="12" spans="1:15" s="8" customFormat="1" x14ac:dyDescent="0.4">
      <c r="A12" s="41" t="s">
        <v>27</v>
      </c>
      <c r="B12" s="37" t="s">
        <v>45</v>
      </c>
      <c r="C12" s="38" t="s">
        <v>40</v>
      </c>
      <c r="D12" s="8" t="s">
        <v>44</v>
      </c>
      <c r="E12" s="38" t="s">
        <v>41</v>
      </c>
      <c r="F12" s="39"/>
      <c r="G12" s="37" t="s">
        <v>45</v>
      </c>
      <c r="H12" s="38" t="s">
        <v>40</v>
      </c>
      <c r="I12" s="8" t="s">
        <v>44</v>
      </c>
      <c r="J12" s="38" t="s">
        <v>41</v>
      </c>
      <c r="K12" s="39"/>
      <c r="L12" s="36"/>
      <c r="M12" s="78"/>
      <c r="N12" s="67"/>
      <c r="O12" s="67"/>
    </row>
    <row r="13" spans="1:15" x14ac:dyDescent="0.4">
      <c r="A13" s="2" t="s">
        <v>24</v>
      </c>
      <c r="B13" s="108">
        <f>0.449*0.6</f>
        <v>0.26939999999999997</v>
      </c>
      <c r="C13" s="109"/>
      <c r="D13" s="110">
        <f>0.449*0.6</f>
        <v>0.26939999999999997</v>
      </c>
      <c r="E13" s="111">
        <f>0.449*0.8</f>
        <v>0.35920000000000002</v>
      </c>
      <c r="F13" s="35"/>
      <c r="G13" s="11"/>
      <c r="H13" s="6"/>
      <c r="I13" s="6"/>
      <c r="J13" s="6"/>
      <c r="K13" s="33"/>
      <c r="L13" s="20"/>
      <c r="M13" s="79" t="s">
        <v>6</v>
      </c>
    </row>
    <row r="14" spans="1:15" x14ac:dyDescent="0.4">
      <c r="A14" s="2" t="s">
        <v>3</v>
      </c>
      <c r="B14" s="112">
        <v>2</v>
      </c>
      <c r="C14" s="113"/>
      <c r="D14" s="107">
        <v>2</v>
      </c>
      <c r="E14" s="107">
        <v>12</v>
      </c>
      <c r="F14" s="30"/>
      <c r="G14" s="9"/>
      <c r="H14" s="31"/>
      <c r="I14" s="3"/>
      <c r="J14" s="3"/>
      <c r="K14" s="14"/>
      <c r="L14" s="18"/>
      <c r="M14" s="80">
        <v>2.4900000000000002</v>
      </c>
    </row>
    <row r="15" spans="1:15" x14ac:dyDescent="0.4">
      <c r="A15" s="2" t="s">
        <v>4</v>
      </c>
      <c r="B15" s="87">
        <f>$D$32</f>
        <v>61</v>
      </c>
      <c r="C15" s="88">
        <f>$D$33</f>
        <v>153</v>
      </c>
      <c r="D15" s="88">
        <f>$D$34</f>
        <v>30</v>
      </c>
      <c r="E15" s="88">
        <f>$D$35</f>
        <v>121</v>
      </c>
      <c r="F15" s="29"/>
      <c r="G15" s="87">
        <f>$D$32</f>
        <v>61</v>
      </c>
      <c r="H15" s="88">
        <f>$D$33</f>
        <v>153</v>
      </c>
      <c r="I15" s="88">
        <f>$D$34</f>
        <v>30</v>
      </c>
      <c r="J15" s="88">
        <f>$D$35</f>
        <v>121</v>
      </c>
      <c r="K15" s="29"/>
      <c r="L15" s="19"/>
      <c r="M15" s="81">
        <v>2.49E-3</v>
      </c>
    </row>
    <row r="16" spans="1:15" x14ac:dyDescent="0.4">
      <c r="A16" s="2" t="s">
        <v>2</v>
      </c>
      <c r="B16" s="10">
        <f>B14*B15</f>
        <v>122</v>
      </c>
      <c r="C16" s="4">
        <f t="shared" ref="C16:E16" si="3">C14*C15</f>
        <v>0</v>
      </c>
      <c r="D16" s="4">
        <f t="shared" si="3"/>
        <v>60</v>
      </c>
      <c r="E16" s="4">
        <f t="shared" si="3"/>
        <v>1452</v>
      </c>
      <c r="F16" s="5"/>
      <c r="G16" s="10">
        <f>G14*G15</f>
        <v>0</v>
      </c>
      <c r="H16" s="4">
        <f t="shared" ref="H16:J16" si="4">H14*H15</f>
        <v>0</v>
      </c>
      <c r="I16" s="4">
        <f t="shared" si="4"/>
        <v>0</v>
      </c>
      <c r="J16" s="4">
        <f t="shared" si="4"/>
        <v>0</v>
      </c>
      <c r="K16" s="5"/>
      <c r="L16" s="10"/>
      <c r="M16" s="82"/>
    </row>
    <row r="17" spans="1:15" x14ac:dyDescent="0.4">
      <c r="A17" s="2" t="s">
        <v>26</v>
      </c>
      <c r="B17" s="28">
        <f>B13*B16</f>
        <v>32.866799999999998</v>
      </c>
      <c r="C17" s="52">
        <f t="shared" ref="C17:E17" si="5">C13*C16</f>
        <v>0</v>
      </c>
      <c r="D17" s="52">
        <f t="shared" si="5"/>
        <v>16.163999999999998</v>
      </c>
      <c r="E17" s="52">
        <f t="shared" si="5"/>
        <v>521.55840000000001</v>
      </c>
      <c r="F17" s="53">
        <f>SUM(B17:E17)</f>
        <v>570.58920000000001</v>
      </c>
      <c r="G17" s="28">
        <f>G13*G16</f>
        <v>0</v>
      </c>
      <c r="H17" s="52">
        <f t="shared" ref="H17:J17" si="6">H13*H16</f>
        <v>0</v>
      </c>
      <c r="I17" s="52">
        <f t="shared" si="6"/>
        <v>0</v>
      </c>
      <c r="J17" s="52">
        <f t="shared" si="6"/>
        <v>0</v>
      </c>
      <c r="K17" s="53">
        <f>SUM(G17:J17)</f>
        <v>0</v>
      </c>
      <c r="L17" s="28">
        <f>F17-K17</f>
        <v>570.58920000000001</v>
      </c>
      <c r="M17" s="92">
        <f>L17*M15</f>
        <v>1.4207671079999999</v>
      </c>
    </row>
    <row r="18" spans="1:15" x14ac:dyDescent="0.4">
      <c r="A18" s="2"/>
      <c r="B18" s="28"/>
      <c r="C18" s="99"/>
      <c r="D18" s="100" t="s">
        <v>52</v>
      </c>
      <c r="E18" s="133">
        <f>F17*150</f>
        <v>85588.38</v>
      </c>
      <c r="F18" s="134"/>
      <c r="G18" s="28"/>
      <c r="H18" s="99"/>
      <c r="I18" s="100" t="s">
        <v>52</v>
      </c>
      <c r="J18" s="133">
        <f>K17*150</f>
        <v>0</v>
      </c>
      <c r="K18" s="134"/>
      <c r="L18" s="28"/>
      <c r="M18" s="98"/>
    </row>
    <row r="19" spans="1:15" s="58" customFormat="1" x14ac:dyDescent="0.4">
      <c r="A19" s="49" t="s">
        <v>29</v>
      </c>
      <c r="B19" s="59"/>
      <c r="C19" s="60"/>
      <c r="D19" s="130" t="s">
        <v>32</v>
      </c>
      <c r="E19" s="130"/>
      <c r="F19" s="89">
        <f>F17*M15</f>
        <v>1.4207671079999999</v>
      </c>
      <c r="G19" s="59"/>
      <c r="H19" s="60"/>
      <c r="I19" s="130" t="s">
        <v>32</v>
      </c>
      <c r="J19" s="130"/>
      <c r="K19" s="89">
        <f>K17*M15</f>
        <v>0</v>
      </c>
      <c r="L19" s="59"/>
      <c r="M19" s="76"/>
      <c r="N19" s="68"/>
      <c r="O19" s="68"/>
    </row>
    <row r="20" spans="1:15" s="46" customFormat="1" x14ac:dyDescent="0.4">
      <c r="A20" s="42" t="s">
        <v>21</v>
      </c>
      <c r="B20" s="43" t="s">
        <v>35</v>
      </c>
      <c r="C20" s="71" t="s">
        <v>34</v>
      </c>
      <c r="D20" s="132"/>
      <c r="E20" s="132"/>
      <c r="F20" s="44" t="s">
        <v>9</v>
      </c>
      <c r="G20" s="42" t="s">
        <v>36</v>
      </c>
      <c r="H20" s="71" t="s">
        <v>34</v>
      </c>
      <c r="I20" s="132"/>
      <c r="J20" s="132"/>
      <c r="K20" s="44" t="s">
        <v>12</v>
      </c>
      <c r="L20" s="42" t="s">
        <v>13</v>
      </c>
      <c r="M20" s="77" t="s">
        <v>18</v>
      </c>
      <c r="N20" s="66"/>
      <c r="O20" s="66"/>
    </row>
    <row r="21" spans="1:15" s="8" customFormat="1" x14ac:dyDescent="0.4">
      <c r="A21" s="41" t="s">
        <v>27</v>
      </c>
      <c r="B21" s="37" t="s">
        <v>45</v>
      </c>
      <c r="C21" s="38" t="s">
        <v>40</v>
      </c>
      <c r="D21" s="8" t="s">
        <v>44</v>
      </c>
      <c r="E21" s="38" t="s">
        <v>41</v>
      </c>
      <c r="F21" s="39"/>
      <c r="G21" s="37" t="s">
        <v>45</v>
      </c>
      <c r="H21" s="38" t="s">
        <v>40</v>
      </c>
      <c r="I21" s="8" t="s">
        <v>44</v>
      </c>
      <c r="J21" s="38" t="s">
        <v>41</v>
      </c>
      <c r="K21" s="39"/>
      <c r="L21" s="36"/>
      <c r="M21" s="78"/>
      <c r="N21" s="67"/>
      <c r="O21" s="67"/>
    </row>
    <row r="22" spans="1:15" x14ac:dyDescent="0.4">
      <c r="A22" s="2" t="s">
        <v>23</v>
      </c>
      <c r="B22" s="12"/>
      <c r="C22" s="7"/>
      <c r="D22" s="7"/>
      <c r="E22" s="7"/>
      <c r="F22" s="16"/>
      <c r="G22" s="12"/>
      <c r="H22" s="7"/>
      <c r="I22" s="7"/>
      <c r="J22" s="7"/>
      <c r="K22" s="16"/>
      <c r="L22" s="21"/>
      <c r="M22" s="79" t="s">
        <v>6</v>
      </c>
    </row>
    <row r="23" spans="1:15" x14ac:dyDescent="0.4">
      <c r="A23" s="2" t="s">
        <v>3</v>
      </c>
      <c r="B23" s="9"/>
      <c r="C23" s="3"/>
      <c r="D23" s="3"/>
      <c r="E23" s="3"/>
      <c r="F23" s="14"/>
      <c r="G23" s="9"/>
      <c r="H23" s="3"/>
      <c r="I23" s="3"/>
      <c r="J23" s="3"/>
      <c r="K23" s="14"/>
      <c r="L23" s="18"/>
      <c r="M23" s="83">
        <v>6.5500000000000003E-3</v>
      </c>
    </row>
    <row r="24" spans="1:15" x14ac:dyDescent="0.4">
      <c r="A24" s="2" t="s">
        <v>4</v>
      </c>
      <c r="B24" s="87">
        <f>$D$32</f>
        <v>61</v>
      </c>
      <c r="C24" s="88">
        <f>$D$33</f>
        <v>153</v>
      </c>
      <c r="D24" s="88">
        <f>$D$34</f>
        <v>30</v>
      </c>
      <c r="E24" s="88">
        <f>$D$35</f>
        <v>121</v>
      </c>
      <c r="F24" s="15"/>
      <c r="G24" s="87">
        <f>$D$32</f>
        <v>61</v>
      </c>
      <c r="H24" s="88">
        <f>$D$33</f>
        <v>153</v>
      </c>
      <c r="I24" s="88">
        <f>$D$34</f>
        <v>30</v>
      </c>
      <c r="J24" s="88">
        <f>$D$35</f>
        <v>121</v>
      </c>
      <c r="K24" s="15"/>
      <c r="L24" s="19"/>
      <c r="M24" s="84"/>
    </row>
    <row r="25" spans="1:15" x14ac:dyDescent="0.4">
      <c r="A25" s="2" t="s">
        <v>2</v>
      </c>
      <c r="B25" s="10">
        <f>B23*B24</f>
        <v>0</v>
      </c>
      <c r="C25" s="4">
        <f t="shared" ref="C25:E25" si="7">C23*C24</f>
        <v>0</v>
      </c>
      <c r="D25" s="4">
        <f t="shared" si="7"/>
        <v>0</v>
      </c>
      <c r="E25" s="4">
        <f t="shared" si="7"/>
        <v>0</v>
      </c>
      <c r="F25" s="5"/>
      <c r="G25" s="10">
        <f>G23*G24</f>
        <v>0</v>
      </c>
      <c r="H25" s="4">
        <f t="shared" ref="H25:J25" si="8">H23*H24</f>
        <v>0</v>
      </c>
      <c r="I25" s="4">
        <f t="shared" si="8"/>
        <v>0</v>
      </c>
      <c r="J25" s="4">
        <f t="shared" si="8"/>
        <v>0</v>
      </c>
      <c r="K25" s="5"/>
      <c r="L25" s="10"/>
      <c r="M25" s="82"/>
    </row>
    <row r="26" spans="1:15" x14ac:dyDescent="0.4">
      <c r="A26" s="2" t="s">
        <v>26</v>
      </c>
      <c r="B26" s="54">
        <f>B22*B25</f>
        <v>0</v>
      </c>
      <c r="C26" s="55">
        <f t="shared" ref="C26:E26" si="9">C22*C25</f>
        <v>0</v>
      </c>
      <c r="D26" s="55">
        <f t="shared" si="9"/>
        <v>0</v>
      </c>
      <c r="E26" s="55">
        <f t="shared" si="9"/>
        <v>0</v>
      </c>
      <c r="F26" s="56">
        <f>SUM(B26:E26)</f>
        <v>0</v>
      </c>
      <c r="G26" s="54">
        <f>G22*G25</f>
        <v>0</v>
      </c>
      <c r="H26" s="55">
        <f t="shared" ref="H26:J26" si="10">H22*H25</f>
        <v>0</v>
      </c>
      <c r="I26" s="55">
        <f t="shared" si="10"/>
        <v>0</v>
      </c>
      <c r="J26" s="55">
        <f t="shared" si="10"/>
        <v>0</v>
      </c>
      <c r="K26" s="56">
        <f>SUM(G26:J26)</f>
        <v>0</v>
      </c>
      <c r="L26" s="54">
        <f>F26-K26</f>
        <v>0</v>
      </c>
      <c r="M26" s="92">
        <f>L26*M23</f>
        <v>0</v>
      </c>
    </row>
    <row r="27" spans="1:15" x14ac:dyDescent="0.4">
      <c r="A27" s="2"/>
      <c r="B27" s="54"/>
      <c r="C27" s="102"/>
      <c r="D27" s="103" t="s">
        <v>53</v>
      </c>
      <c r="E27" s="144">
        <f>F26*650</f>
        <v>0</v>
      </c>
      <c r="F27" s="145"/>
      <c r="G27" s="104"/>
      <c r="H27" s="102"/>
      <c r="I27" s="103" t="s">
        <v>53</v>
      </c>
      <c r="J27" s="144">
        <f>K26*650</f>
        <v>0</v>
      </c>
      <c r="K27" s="145"/>
      <c r="L27" s="54"/>
      <c r="M27" s="98"/>
    </row>
    <row r="28" spans="1:15" s="58" customFormat="1" x14ac:dyDescent="0.4">
      <c r="A28" s="61" t="s">
        <v>30</v>
      </c>
      <c r="B28" s="62"/>
      <c r="C28" s="63"/>
      <c r="D28" s="130" t="s">
        <v>32</v>
      </c>
      <c r="E28" s="130"/>
      <c r="F28" s="64">
        <f>F26*M23</f>
        <v>0</v>
      </c>
      <c r="G28" s="62"/>
      <c r="H28" s="63"/>
      <c r="I28" s="130" t="s">
        <v>32</v>
      </c>
      <c r="J28" s="130"/>
      <c r="K28" s="90">
        <f>K26*M23</f>
        <v>0</v>
      </c>
      <c r="L28" s="62"/>
      <c r="M28" s="85"/>
      <c r="N28" s="68"/>
      <c r="O28" s="68"/>
    </row>
    <row r="29" spans="1:15" s="48" customFormat="1" x14ac:dyDescent="0.4">
      <c r="A29" s="73" t="s">
        <v>31</v>
      </c>
      <c r="B29" s="74"/>
      <c r="C29" s="75"/>
      <c r="D29" s="146" t="s">
        <v>33</v>
      </c>
      <c r="E29" s="146"/>
      <c r="F29" s="91">
        <f>F10+F19+F28</f>
        <v>1.8570007079999999</v>
      </c>
      <c r="G29" s="74"/>
      <c r="H29" s="75"/>
      <c r="I29" s="146" t="s">
        <v>33</v>
      </c>
      <c r="J29" s="146"/>
      <c r="K29" s="91">
        <f>K10+K19+K28</f>
        <v>1.07375664</v>
      </c>
      <c r="L29" s="74"/>
      <c r="M29" s="93">
        <f>SUM(M26,M8,M17)</f>
        <v>0.78324406800000002</v>
      </c>
      <c r="N29" s="70">
        <f>F29-K29</f>
        <v>0.7832440679999999</v>
      </c>
      <c r="O29" s="69" t="b">
        <f>M29=N29</f>
        <v>1</v>
      </c>
    </row>
    <row r="30" spans="1:15" ht="28.5" customHeight="1" x14ac:dyDescent="0.4">
      <c r="A30" s="147" t="s">
        <v>19</v>
      </c>
      <c r="B30" s="148"/>
      <c r="C30" s="148"/>
      <c r="D30" s="148"/>
      <c r="E30" s="148"/>
      <c r="F30" s="148"/>
      <c r="G30" s="148"/>
      <c r="H30" s="148"/>
      <c r="I30" s="148"/>
      <c r="J30" s="148"/>
      <c r="K30" s="148"/>
      <c r="L30" s="148"/>
      <c r="M30" s="94">
        <f>-M29</f>
        <v>-0.78324406800000002</v>
      </c>
    </row>
    <row r="31" spans="1:15" ht="15.95" customHeight="1" x14ac:dyDescent="0.4">
      <c r="A31" s="1"/>
      <c r="B31" s="8" t="s">
        <v>37</v>
      </c>
      <c r="C31" s="8" t="s">
        <v>38</v>
      </c>
      <c r="D31" s="8" t="s">
        <v>39</v>
      </c>
      <c r="E31" s="8" t="s">
        <v>57</v>
      </c>
      <c r="F31" s="149" t="s">
        <v>61</v>
      </c>
      <c r="G31" s="149"/>
      <c r="H31" s="149"/>
      <c r="I31" s="149"/>
      <c r="J31" s="149"/>
      <c r="K31" s="149"/>
      <c r="L31" s="26" t="s">
        <v>25</v>
      </c>
      <c r="M31" s="95">
        <f>1-K29/F29</f>
        <v>0.42177908959634058</v>
      </c>
    </row>
    <row r="32" spans="1:15" ht="15.95" customHeight="1" x14ac:dyDescent="0.4">
      <c r="A32" s="32" t="s">
        <v>47</v>
      </c>
      <c r="B32" s="118">
        <v>46113</v>
      </c>
      <c r="C32" s="118">
        <v>46173</v>
      </c>
      <c r="D32" s="72">
        <f>DATEDIF(B32,C32,"d")+1</f>
        <v>61</v>
      </c>
      <c r="E32" s="119" t="s">
        <v>58</v>
      </c>
      <c r="F32" s="150"/>
      <c r="G32" s="150"/>
      <c r="H32" s="150"/>
      <c r="I32" s="150"/>
      <c r="J32" s="150"/>
      <c r="K32" s="150"/>
    </row>
    <row r="33" spans="1:13" ht="15.95" customHeight="1" x14ac:dyDescent="0.4">
      <c r="A33" s="32" t="s">
        <v>42</v>
      </c>
      <c r="B33" s="118">
        <v>46174</v>
      </c>
      <c r="C33" s="118">
        <v>46326</v>
      </c>
      <c r="D33" s="72">
        <f>DATEDIF(B33,C33,"d")+1</f>
        <v>153</v>
      </c>
      <c r="E33" s="119" t="s">
        <v>59</v>
      </c>
      <c r="F33" s="150"/>
      <c r="G33" s="150"/>
      <c r="H33" s="150"/>
      <c r="I33" s="150"/>
      <c r="J33" s="150"/>
      <c r="K33" s="150"/>
      <c r="L33" s="121"/>
      <c r="M33" s="121"/>
    </row>
    <row r="34" spans="1:13" ht="15.95" customHeight="1" x14ac:dyDescent="0.4">
      <c r="A34" s="1" t="s">
        <v>46</v>
      </c>
      <c r="B34" s="118">
        <v>46327</v>
      </c>
      <c r="C34" s="118">
        <v>46356</v>
      </c>
      <c r="D34" s="72">
        <f>DATEDIF(B34,C34,"d")+1</f>
        <v>30</v>
      </c>
      <c r="E34" s="119" t="s">
        <v>58</v>
      </c>
      <c r="F34" s="150"/>
      <c r="G34" s="150"/>
      <c r="H34" s="150"/>
      <c r="I34" s="150"/>
      <c r="J34" s="150"/>
      <c r="K34" s="150"/>
      <c r="L34" s="121"/>
      <c r="M34" s="121"/>
    </row>
    <row r="35" spans="1:13" ht="15.95" customHeight="1" x14ac:dyDescent="0.4">
      <c r="A35" s="32" t="s">
        <v>48</v>
      </c>
      <c r="B35" s="118">
        <v>46357</v>
      </c>
      <c r="C35" s="118">
        <v>46477</v>
      </c>
      <c r="D35" s="72">
        <f>DATEDIF(B35,C35,"d")+1</f>
        <v>121</v>
      </c>
      <c r="E35" s="119" t="s">
        <v>58</v>
      </c>
      <c r="F35" s="150"/>
      <c r="G35" s="150"/>
      <c r="H35" s="150"/>
      <c r="I35" s="150"/>
      <c r="J35" s="150"/>
      <c r="K35" s="150"/>
      <c r="L35" s="121"/>
      <c r="M35" s="121"/>
    </row>
    <row r="36" spans="1:13" ht="15.75" customHeight="1" x14ac:dyDescent="0.4">
      <c r="D36" s="72">
        <f>SUM(D32:D35)</f>
        <v>365</v>
      </c>
      <c r="F36" s="120"/>
      <c r="G36" s="120"/>
      <c r="H36" s="120"/>
      <c r="I36" s="120"/>
      <c r="J36" s="121"/>
      <c r="K36" s="121"/>
      <c r="L36" s="121"/>
      <c r="M36" s="121"/>
    </row>
    <row r="37" spans="1:13" ht="15.75" customHeight="1" x14ac:dyDescent="0.4">
      <c r="J37" s="121"/>
      <c r="K37" s="121"/>
      <c r="L37" s="121"/>
      <c r="M37" s="121"/>
    </row>
    <row r="38" spans="1:13" ht="16.5" customHeight="1" thickBot="1" x14ac:dyDescent="0.45">
      <c r="J38" s="121"/>
      <c r="K38" s="122"/>
      <c r="L38" s="122"/>
      <c r="M38" s="122"/>
    </row>
    <row r="39" spans="1:13" ht="15.75" customHeight="1" x14ac:dyDescent="0.4">
      <c r="J39" s="121"/>
      <c r="K39" s="135" t="s">
        <v>50</v>
      </c>
      <c r="L39" s="136"/>
      <c r="M39" s="137"/>
    </row>
    <row r="40" spans="1:13" ht="15.75" customHeight="1" x14ac:dyDescent="0.4">
      <c r="J40" s="121"/>
      <c r="K40" s="138"/>
      <c r="L40" s="139"/>
      <c r="M40" s="140"/>
    </row>
    <row r="41" spans="1:13" ht="16.5" customHeight="1" thickBot="1" x14ac:dyDescent="0.45">
      <c r="K41" s="141"/>
      <c r="L41" s="142"/>
      <c r="M41" s="143"/>
    </row>
  </sheetData>
  <mergeCells count="23">
    <mergeCell ref="K39:M41"/>
    <mergeCell ref="E18:F18"/>
    <mergeCell ref="J18:K18"/>
    <mergeCell ref="E27:F27"/>
    <mergeCell ref="J27:K27"/>
    <mergeCell ref="D29:E29"/>
    <mergeCell ref="I29:J29"/>
    <mergeCell ref="A30:L30"/>
    <mergeCell ref="F31:K35"/>
    <mergeCell ref="D19:E19"/>
    <mergeCell ref="I19:J19"/>
    <mergeCell ref="D20:E20"/>
    <mergeCell ref="I20:J20"/>
    <mergeCell ref="D28:E28"/>
    <mergeCell ref="I28:J28"/>
    <mergeCell ref="D2:E2"/>
    <mergeCell ref="I2:J2"/>
    <mergeCell ref="D10:E10"/>
    <mergeCell ref="I10:J10"/>
    <mergeCell ref="D11:E11"/>
    <mergeCell ref="I11:J11"/>
    <mergeCell ref="E9:F9"/>
    <mergeCell ref="J9:K9"/>
  </mergeCells>
  <phoneticPr fontId="2"/>
  <conditionalFormatting sqref="C4">
    <cfRule type="cellIs" dxfId="15" priority="16" operator="equal">
      <formula>" "</formula>
    </cfRule>
  </conditionalFormatting>
  <conditionalFormatting sqref="C5">
    <cfRule type="cellIs" dxfId="14" priority="15" operator="equal">
      <formula>" "</formula>
    </cfRule>
  </conditionalFormatting>
  <conditionalFormatting sqref="B13">
    <cfRule type="cellIs" dxfId="13" priority="14" operator="equal">
      <formula>" "</formula>
    </cfRule>
  </conditionalFormatting>
  <conditionalFormatting sqref="B14">
    <cfRule type="cellIs" dxfId="12" priority="13" operator="equal">
      <formula>" "</formula>
    </cfRule>
  </conditionalFormatting>
  <conditionalFormatting sqref="D13">
    <cfRule type="cellIs" dxfId="11" priority="12" operator="equal">
      <formula>" "</formula>
    </cfRule>
  </conditionalFormatting>
  <conditionalFormatting sqref="D14">
    <cfRule type="cellIs" dxfId="10" priority="11" operator="equal">
      <formula>" "</formula>
    </cfRule>
  </conditionalFormatting>
  <conditionalFormatting sqref="E13">
    <cfRule type="cellIs" dxfId="9" priority="10" operator="equal">
      <formula>" "</formula>
    </cfRule>
  </conditionalFormatting>
  <conditionalFormatting sqref="E14">
    <cfRule type="cellIs" dxfId="8" priority="9" operator="equal">
      <formula>" "</formula>
    </cfRule>
  </conditionalFormatting>
  <conditionalFormatting sqref="G5">
    <cfRule type="cellIs" dxfId="7" priority="8" operator="equal">
      <formula>" "</formula>
    </cfRule>
  </conditionalFormatting>
  <conditionalFormatting sqref="I5">
    <cfRule type="cellIs" dxfId="6" priority="7" operator="equal">
      <formula>" "</formula>
    </cfRule>
  </conditionalFormatting>
  <conditionalFormatting sqref="H5">
    <cfRule type="cellIs" dxfId="5" priority="6" operator="equal">
      <formula>" "</formula>
    </cfRule>
  </conditionalFormatting>
  <conditionalFormatting sqref="J5">
    <cfRule type="cellIs" dxfId="4" priority="5" operator="equal">
      <formula>" "</formula>
    </cfRule>
  </conditionalFormatting>
  <conditionalFormatting sqref="G4">
    <cfRule type="cellIs" dxfId="3" priority="4" operator="equal">
      <formula>" "</formula>
    </cfRule>
  </conditionalFormatting>
  <conditionalFormatting sqref="H4">
    <cfRule type="cellIs" dxfId="2" priority="3" operator="equal">
      <formula>" "</formula>
    </cfRule>
  </conditionalFormatting>
  <conditionalFormatting sqref="I4">
    <cfRule type="cellIs" dxfId="1" priority="2" operator="equal">
      <formula>" "</formula>
    </cfRule>
  </conditionalFormatting>
  <conditionalFormatting sqref="J4">
    <cfRule type="cellIs" dxfId="0" priority="1" operator="equal">
      <formula>" "</formula>
    </cfRule>
  </conditionalFormatting>
  <pageMargins left="0.7" right="0.27" top="0.75" bottom="0.75" header="0.3" footer="0.3"/>
  <pageSetup paperSize="9" scale="6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41"/>
  <sheetViews>
    <sheetView view="pageBreakPreview" zoomScaleNormal="85" zoomScaleSheetLayoutView="100" workbookViewId="0">
      <selection activeCell="F7" sqref="F7"/>
    </sheetView>
  </sheetViews>
  <sheetFormatPr defaultRowHeight="15.75" x14ac:dyDescent="0.4"/>
  <cols>
    <col min="1" max="1" width="17" style="8" customWidth="1"/>
    <col min="2" max="6" width="13.625" style="8" customWidth="1"/>
    <col min="7" max="11" width="13.625" style="1" customWidth="1"/>
    <col min="12" max="12" width="13.875" style="1" bestFit="1" customWidth="1"/>
    <col min="13" max="13" width="17" style="1" customWidth="1"/>
    <col min="14" max="14" width="5.75" style="65" bestFit="1" customWidth="1"/>
    <col min="15" max="15" width="5.625" style="65" bestFit="1" customWidth="1"/>
    <col min="16" max="16384" width="9" style="1"/>
  </cols>
  <sheetData>
    <row r="1" spans="1:15" ht="17.25" customHeight="1" x14ac:dyDescent="0.4">
      <c r="A1" s="1" t="s">
        <v>0</v>
      </c>
      <c r="B1" s="1"/>
      <c r="C1" s="86"/>
      <c r="D1" s="1" t="s">
        <v>43</v>
      </c>
      <c r="E1" s="1"/>
      <c r="F1" s="1"/>
    </row>
    <row r="2" spans="1:15" s="46" customFormat="1" x14ac:dyDescent="0.4">
      <c r="A2" s="42" t="s">
        <v>1</v>
      </c>
      <c r="B2" s="43" t="s">
        <v>35</v>
      </c>
      <c r="C2" s="71" t="s">
        <v>34</v>
      </c>
      <c r="D2" s="131" t="s">
        <v>62</v>
      </c>
      <c r="E2" s="131"/>
      <c r="F2" s="44" t="s">
        <v>7</v>
      </c>
      <c r="G2" s="43" t="s">
        <v>36</v>
      </c>
      <c r="H2" s="71" t="s">
        <v>34</v>
      </c>
      <c r="I2" s="129" t="s">
        <v>63</v>
      </c>
      <c r="J2" s="129"/>
      <c r="K2" s="44" t="s">
        <v>10</v>
      </c>
      <c r="L2" s="42" t="s">
        <v>15</v>
      </c>
      <c r="M2" s="45" t="s">
        <v>16</v>
      </c>
      <c r="N2" s="66"/>
      <c r="O2" s="66"/>
    </row>
    <row r="3" spans="1:15" s="8" customFormat="1" x14ac:dyDescent="0.4">
      <c r="A3" s="41" t="s">
        <v>27</v>
      </c>
      <c r="B3" s="37" t="s">
        <v>45</v>
      </c>
      <c r="C3" s="38" t="s">
        <v>40</v>
      </c>
      <c r="D3" s="8" t="s">
        <v>44</v>
      </c>
      <c r="E3" s="38" t="s">
        <v>41</v>
      </c>
      <c r="F3" s="39"/>
      <c r="G3" s="37" t="s">
        <v>45</v>
      </c>
      <c r="H3" s="38" t="s">
        <v>40</v>
      </c>
      <c r="I3" s="8" t="s">
        <v>44</v>
      </c>
      <c r="J3" s="38" t="s">
        <v>41</v>
      </c>
      <c r="K3" s="39"/>
      <c r="L3" s="36"/>
      <c r="M3" s="40"/>
      <c r="N3" s="67"/>
      <c r="O3" s="67"/>
    </row>
    <row r="4" spans="1:15" x14ac:dyDescent="0.4">
      <c r="A4" s="2" t="s">
        <v>22</v>
      </c>
      <c r="B4" s="124">
        <v>4.4000000000000004</v>
      </c>
      <c r="C4" s="125">
        <v>4.4000000000000004</v>
      </c>
      <c r="D4" s="125">
        <v>4.4000000000000004</v>
      </c>
      <c r="E4" s="125">
        <v>4.4000000000000004</v>
      </c>
      <c r="F4" s="13"/>
      <c r="G4" s="124">
        <v>1.0900000000000001</v>
      </c>
      <c r="H4" s="125">
        <v>1.0900000000000001</v>
      </c>
      <c r="I4" s="125">
        <v>1.0900000000000001</v>
      </c>
      <c r="J4" s="125">
        <v>1.7</v>
      </c>
      <c r="K4" s="13"/>
      <c r="L4" s="17"/>
      <c r="M4" s="24" t="s">
        <v>6</v>
      </c>
    </row>
    <row r="5" spans="1:15" x14ac:dyDescent="0.4">
      <c r="A5" s="2" t="s">
        <v>3</v>
      </c>
      <c r="B5" s="112">
        <v>5</v>
      </c>
      <c r="C5" s="107">
        <v>5</v>
      </c>
      <c r="D5" s="126">
        <v>5</v>
      </c>
      <c r="E5" s="126">
        <v>5</v>
      </c>
      <c r="F5" s="29"/>
      <c r="G5" s="112">
        <v>5</v>
      </c>
      <c r="H5" s="126">
        <v>5</v>
      </c>
      <c r="I5" s="126">
        <v>5</v>
      </c>
      <c r="J5" s="126">
        <v>5</v>
      </c>
      <c r="K5" s="30"/>
      <c r="L5" s="18"/>
      <c r="M5" s="25">
        <v>5.2800000000000004E-4</v>
      </c>
    </row>
    <row r="6" spans="1:15" x14ac:dyDescent="0.4">
      <c r="A6" s="2" t="s">
        <v>4</v>
      </c>
      <c r="B6" s="87">
        <f>$D$32</f>
        <v>61</v>
      </c>
      <c r="C6" s="88">
        <f>$D$33</f>
        <v>153</v>
      </c>
      <c r="D6" s="88">
        <f>$D$34</f>
        <v>30</v>
      </c>
      <c r="E6" s="88">
        <f>$D$35</f>
        <v>121</v>
      </c>
      <c r="F6" s="29"/>
      <c r="G6" s="87">
        <f>$D$32</f>
        <v>61</v>
      </c>
      <c r="H6" s="88">
        <f>$D$33</f>
        <v>153</v>
      </c>
      <c r="I6" s="88">
        <f>$D$34</f>
        <v>30</v>
      </c>
      <c r="J6" s="88">
        <f>$D$35</f>
        <v>121</v>
      </c>
      <c r="K6" s="29"/>
      <c r="L6" s="19"/>
      <c r="M6" s="22"/>
    </row>
    <row r="7" spans="1:15" x14ac:dyDescent="0.4">
      <c r="A7" s="2" t="s">
        <v>2</v>
      </c>
      <c r="B7" s="10">
        <f>B5*B6</f>
        <v>305</v>
      </c>
      <c r="C7" s="4">
        <f t="shared" ref="C7" si="0">C5*C6</f>
        <v>765</v>
      </c>
      <c r="D7" s="4">
        <f>D5*D6</f>
        <v>150</v>
      </c>
      <c r="E7" s="4">
        <f>E5*E6</f>
        <v>605</v>
      </c>
      <c r="F7" s="5"/>
      <c r="G7" s="10">
        <f>G5*G6</f>
        <v>305</v>
      </c>
      <c r="H7" s="4">
        <f t="shared" ref="H7:J7" si="1">H5*H6</f>
        <v>765</v>
      </c>
      <c r="I7" s="4">
        <f t="shared" si="1"/>
        <v>150</v>
      </c>
      <c r="J7" s="4">
        <f t="shared" si="1"/>
        <v>605</v>
      </c>
      <c r="K7" s="5"/>
      <c r="L7" s="10"/>
      <c r="M7" s="23"/>
    </row>
    <row r="8" spans="1:15" x14ac:dyDescent="0.4">
      <c r="A8" s="2" t="s">
        <v>5</v>
      </c>
      <c r="B8" s="27">
        <f>B4*B7</f>
        <v>1342</v>
      </c>
      <c r="C8" s="50">
        <f>C4*C7</f>
        <v>3366.0000000000005</v>
      </c>
      <c r="D8" s="50">
        <f>D4*D7</f>
        <v>660</v>
      </c>
      <c r="E8" s="50">
        <f>E4*E7</f>
        <v>2662</v>
      </c>
      <c r="F8" s="51">
        <f>SUM(B8:E8)</f>
        <v>8030</v>
      </c>
      <c r="G8" s="27">
        <f>G4*G7</f>
        <v>332.45000000000005</v>
      </c>
      <c r="H8" s="50">
        <f t="shared" ref="H8:J8" si="2">H4*H7</f>
        <v>833.85</v>
      </c>
      <c r="I8" s="50">
        <f t="shared" si="2"/>
        <v>163.5</v>
      </c>
      <c r="J8" s="50">
        <f t="shared" si="2"/>
        <v>1028.5</v>
      </c>
      <c r="K8" s="51">
        <f>SUM(G8:J8)</f>
        <v>2358.3000000000002</v>
      </c>
      <c r="L8" s="27">
        <f>F8-K8</f>
        <v>5671.7</v>
      </c>
      <c r="M8" s="92">
        <f>L8*M5</f>
        <v>2.9946576</v>
      </c>
    </row>
    <row r="9" spans="1:15" x14ac:dyDescent="0.4">
      <c r="A9" s="2"/>
      <c r="B9" s="27"/>
      <c r="C9" s="99"/>
      <c r="D9" s="100" t="s">
        <v>51</v>
      </c>
      <c r="E9" s="133">
        <f>F8*31</f>
        <v>248930</v>
      </c>
      <c r="F9" s="134"/>
      <c r="G9" s="101"/>
      <c r="H9" s="101"/>
      <c r="I9" s="100" t="s">
        <v>51</v>
      </c>
      <c r="J9" s="133">
        <f>K8*31</f>
        <v>73107.3</v>
      </c>
      <c r="K9" s="134"/>
      <c r="L9" s="27"/>
      <c r="M9" s="98"/>
    </row>
    <row r="10" spans="1:15" s="58" customFormat="1" x14ac:dyDescent="0.4">
      <c r="A10" s="49" t="s">
        <v>28</v>
      </c>
      <c r="B10" s="47"/>
      <c r="C10" s="57"/>
      <c r="D10" s="130" t="s">
        <v>32</v>
      </c>
      <c r="E10" s="130"/>
      <c r="F10" s="89">
        <f>F8*M5</f>
        <v>4.2398400000000001</v>
      </c>
      <c r="G10" s="47"/>
      <c r="H10" s="57"/>
      <c r="I10" s="130" t="s">
        <v>32</v>
      </c>
      <c r="J10" s="130"/>
      <c r="K10" s="89">
        <f>K8*M5</f>
        <v>1.2451824000000002</v>
      </c>
      <c r="L10" s="47"/>
      <c r="M10" s="76"/>
      <c r="N10" s="68"/>
      <c r="O10" s="68"/>
    </row>
    <row r="11" spans="1:15" s="46" customFormat="1" x14ac:dyDescent="0.4">
      <c r="A11" s="42" t="s">
        <v>20</v>
      </c>
      <c r="B11" s="43" t="s">
        <v>35</v>
      </c>
      <c r="C11" s="71" t="s">
        <v>34</v>
      </c>
      <c r="D11" s="132"/>
      <c r="E11" s="132"/>
      <c r="F11" s="44" t="s">
        <v>8</v>
      </c>
      <c r="G11" s="43" t="s">
        <v>36</v>
      </c>
      <c r="H11" s="71" t="s">
        <v>34</v>
      </c>
      <c r="I11" s="132"/>
      <c r="J11" s="132"/>
      <c r="K11" s="44" t="s">
        <v>11</v>
      </c>
      <c r="L11" s="42" t="s">
        <v>14</v>
      </c>
      <c r="M11" s="77" t="s">
        <v>17</v>
      </c>
      <c r="N11" s="66"/>
      <c r="O11" s="66"/>
    </row>
    <row r="12" spans="1:15" s="8" customFormat="1" x14ac:dyDescent="0.4">
      <c r="A12" s="41" t="s">
        <v>27</v>
      </c>
      <c r="B12" s="37" t="s">
        <v>45</v>
      </c>
      <c r="C12" s="38" t="s">
        <v>40</v>
      </c>
      <c r="D12" s="8" t="s">
        <v>44</v>
      </c>
      <c r="E12" s="38" t="s">
        <v>41</v>
      </c>
      <c r="F12" s="39"/>
      <c r="G12" s="37" t="s">
        <v>45</v>
      </c>
      <c r="H12" s="38" t="s">
        <v>40</v>
      </c>
      <c r="I12" s="8" t="s">
        <v>44</v>
      </c>
      <c r="J12" s="38" t="s">
        <v>41</v>
      </c>
      <c r="K12" s="39"/>
      <c r="L12" s="36"/>
      <c r="M12" s="78"/>
      <c r="N12" s="67"/>
      <c r="O12" s="67"/>
    </row>
    <row r="13" spans="1:15" x14ac:dyDescent="0.4">
      <c r="A13" s="2" t="s">
        <v>24</v>
      </c>
      <c r="B13" s="97"/>
      <c r="C13" s="96"/>
      <c r="D13" s="96"/>
      <c r="E13" s="34"/>
      <c r="F13" s="35"/>
      <c r="G13" s="11"/>
      <c r="H13" s="6"/>
      <c r="I13" s="6"/>
      <c r="J13" s="6"/>
      <c r="K13" s="33"/>
      <c r="L13" s="20"/>
      <c r="M13" s="79" t="s">
        <v>6</v>
      </c>
    </row>
    <row r="14" spans="1:15" x14ac:dyDescent="0.4">
      <c r="A14" s="2" t="s">
        <v>3</v>
      </c>
      <c r="B14" s="9"/>
      <c r="C14" s="3"/>
      <c r="D14" s="3"/>
      <c r="E14" s="3"/>
      <c r="F14" s="30"/>
      <c r="G14" s="9"/>
      <c r="H14" s="31"/>
      <c r="I14" s="3"/>
      <c r="J14" s="3"/>
      <c r="K14" s="14"/>
      <c r="L14" s="18"/>
      <c r="M14" s="80">
        <v>2.4900000000000002</v>
      </c>
    </row>
    <row r="15" spans="1:15" x14ac:dyDescent="0.4">
      <c r="A15" s="2" t="s">
        <v>4</v>
      </c>
      <c r="B15" s="87">
        <f>$D$32</f>
        <v>61</v>
      </c>
      <c r="C15" s="88">
        <f>$D$33</f>
        <v>153</v>
      </c>
      <c r="D15" s="88">
        <f>$D$34</f>
        <v>30</v>
      </c>
      <c r="E15" s="88">
        <f>$D$35</f>
        <v>121</v>
      </c>
      <c r="F15" s="29"/>
      <c r="G15" s="87">
        <f>$D$32</f>
        <v>61</v>
      </c>
      <c r="H15" s="88">
        <f>$D$33</f>
        <v>153</v>
      </c>
      <c r="I15" s="88">
        <f>$D$34</f>
        <v>30</v>
      </c>
      <c r="J15" s="88">
        <f>$D$35</f>
        <v>121</v>
      </c>
      <c r="K15" s="29"/>
      <c r="L15" s="19"/>
      <c r="M15" s="81">
        <v>2.49E-3</v>
      </c>
    </row>
    <row r="16" spans="1:15" x14ac:dyDescent="0.4">
      <c r="A16" s="2" t="s">
        <v>2</v>
      </c>
      <c r="B16" s="10">
        <f>B14*B15</f>
        <v>0</v>
      </c>
      <c r="C16" s="4">
        <f t="shared" ref="C16:E16" si="3">C14*C15</f>
        <v>0</v>
      </c>
      <c r="D16" s="4">
        <f t="shared" si="3"/>
        <v>0</v>
      </c>
      <c r="E16" s="4">
        <f t="shared" si="3"/>
        <v>0</v>
      </c>
      <c r="F16" s="5"/>
      <c r="G16" s="10">
        <f>G14*G15</f>
        <v>0</v>
      </c>
      <c r="H16" s="4">
        <f t="shared" ref="H16:J16" si="4">H14*H15</f>
        <v>0</v>
      </c>
      <c r="I16" s="4">
        <f t="shared" si="4"/>
        <v>0</v>
      </c>
      <c r="J16" s="4">
        <f t="shared" si="4"/>
        <v>0</v>
      </c>
      <c r="K16" s="5"/>
      <c r="L16" s="10"/>
      <c r="M16" s="82"/>
    </row>
    <row r="17" spans="1:15" x14ac:dyDescent="0.4">
      <c r="A17" s="2" t="s">
        <v>26</v>
      </c>
      <c r="B17" s="28">
        <f>B13*B16</f>
        <v>0</v>
      </c>
      <c r="C17" s="52">
        <f>C13*C16</f>
        <v>0</v>
      </c>
      <c r="D17" s="52">
        <f>D13*D16</f>
        <v>0</v>
      </c>
      <c r="E17" s="52">
        <f>E13*E16</f>
        <v>0</v>
      </c>
      <c r="F17" s="53">
        <f>SUM(B17:E17)</f>
        <v>0</v>
      </c>
      <c r="G17" s="28">
        <f>G13*G16</f>
        <v>0</v>
      </c>
      <c r="H17" s="52">
        <f>H13*H16</f>
        <v>0</v>
      </c>
      <c r="I17" s="52">
        <f>I13*I16</f>
        <v>0</v>
      </c>
      <c r="J17" s="52">
        <f>J13*J16</f>
        <v>0</v>
      </c>
      <c r="K17" s="53">
        <f>SUM(G17:J17)</f>
        <v>0</v>
      </c>
      <c r="L17" s="28">
        <f>F17-K17</f>
        <v>0</v>
      </c>
      <c r="M17" s="92">
        <f>L17*M15</f>
        <v>0</v>
      </c>
    </row>
    <row r="18" spans="1:15" x14ac:dyDescent="0.4">
      <c r="A18" s="2"/>
      <c r="B18" s="28"/>
      <c r="C18" s="99"/>
      <c r="D18" s="100" t="s">
        <v>52</v>
      </c>
      <c r="E18" s="133">
        <f>F17*150</f>
        <v>0</v>
      </c>
      <c r="F18" s="134"/>
      <c r="G18" s="105"/>
      <c r="H18" s="99"/>
      <c r="I18" s="100" t="s">
        <v>52</v>
      </c>
      <c r="J18" s="133">
        <f>K17*150</f>
        <v>0</v>
      </c>
      <c r="K18" s="134"/>
      <c r="L18" s="28"/>
      <c r="M18" s="98"/>
    </row>
    <row r="19" spans="1:15" s="58" customFormat="1" x14ac:dyDescent="0.4">
      <c r="A19" s="49" t="s">
        <v>29</v>
      </c>
      <c r="B19" s="59"/>
      <c r="C19" s="60"/>
      <c r="D19" s="130" t="s">
        <v>32</v>
      </c>
      <c r="E19" s="130"/>
      <c r="F19" s="89">
        <f>F17*M15</f>
        <v>0</v>
      </c>
      <c r="G19" s="59"/>
      <c r="H19" s="60"/>
      <c r="I19" s="130" t="s">
        <v>32</v>
      </c>
      <c r="J19" s="130"/>
      <c r="K19" s="89">
        <f>K17*M15</f>
        <v>0</v>
      </c>
      <c r="L19" s="59"/>
      <c r="M19" s="76"/>
      <c r="N19" s="68"/>
      <c r="O19" s="68"/>
    </row>
    <row r="20" spans="1:15" s="46" customFormat="1" x14ac:dyDescent="0.4">
      <c r="A20" s="42" t="s">
        <v>21</v>
      </c>
      <c r="B20" s="43" t="s">
        <v>35</v>
      </c>
      <c r="C20" s="71" t="s">
        <v>34</v>
      </c>
      <c r="D20" s="132"/>
      <c r="E20" s="132"/>
      <c r="F20" s="44" t="s">
        <v>9</v>
      </c>
      <c r="G20" s="42" t="s">
        <v>36</v>
      </c>
      <c r="H20" s="71" t="s">
        <v>34</v>
      </c>
      <c r="I20" s="132"/>
      <c r="J20" s="132"/>
      <c r="K20" s="44" t="s">
        <v>12</v>
      </c>
      <c r="L20" s="42" t="s">
        <v>13</v>
      </c>
      <c r="M20" s="77" t="s">
        <v>18</v>
      </c>
      <c r="N20" s="66"/>
      <c r="O20" s="66"/>
    </row>
    <row r="21" spans="1:15" s="8" customFormat="1" x14ac:dyDescent="0.4">
      <c r="A21" s="41" t="s">
        <v>27</v>
      </c>
      <c r="B21" s="37" t="s">
        <v>45</v>
      </c>
      <c r="C21" s="38" t="s">
        <v>40</v>
      </c>
      <c r="D21" s="8" t="s">
        <v>44</v>
      </c>
      <c r="E21" s="38" t="s">
        <v>41</v>
      </c>
      <c r="F21" s="39"/>
      <c r="G21" s="37" t="s">
        <v>45</v>
      </c>
      <c r="H21" s="38" t="s">
        <v>40</v>
      </c>
      <c r="I21" s="8" t="s">
        <v>44</v>
      </c>
      <c r="J21" s="38" t="s">
        <v>41</v>
      </c>
      <c r="K21" s="39"/>
      <c r="L21" s="36"/>
      <c r="M21" s="78"/>
      <c r="N21" s="67"/>
      <c r="O21" s="67"/>
    </row>
    <row r="22" spans="1:15" x14ac:dyDescent="0.4">
      <c r="A22" s="2" t="s">
        <v>23</v>
      </c>
      <c r="B22" s="12"/>
      <c r="C22" s="7"/>
      <c r="D22" s="7"/>
      <c r="E22" s="7"/>
      <c r="F22" s="16"/>
      <c r="G22" s="12"/>
      <c r="H22" s="7"/>
      <c r="I22" s="7"/>
      <c r="J22" s="7"/>
      <c r="K22" s="16"/>
      <c r="L22" s="21"/>
      <c r="M22" s="79" t="s">
        <v>6</v>
      </c>
    </row>
    <row r="23" spans="1:15" x14ac:dyDescent="0.4">
      <c r="A23" s="2" t="s">
        <v>3</v>
      </c>
      <c r="B23" s="9"/>
      <c r="C23" s="3"/>
      <c r="D23" s="3"/>
      <c r="E23" s="3"/>
      <c r="F23" s="14"/>
      <c r="G23" s="9"/>
      <c r="H23" s="3"/>
      <c r="I23" s="3"/>
      <c r="J23" s="3"/>
      <c r="K23" s="14"/>
      <c r="L23" s="18"/>
      <c r="M23" s="83">
        <v>6.5500000000000003E-3</v>
      </c>
    </row>
    <row r="24" spans="1:15" x14ac:dyDescent="0.4">
      <c r="A24" s="2" t="s">
        <v>4</v>
      </c>
      <c r="B24" s="87">
        <f>$D$32</f>
        <v>61</v>
      </c>
      <c r="C24" s="88">
        <f>$D$33</f>
        <v>153</v>
      </c>
      <c r="D24" s="88">
        <f>$D$34</f>
        <v>30</v>
      </c>
      <c r="E24" s="88">
        <f>$D$35</f>
        <v>121</v>
      </c>
      <c r="F24" s="15"/>
      <c r="G24" s="87">
        <f>$D$32</f>
        <v>61</v>
      </c>
      <c r="H24" s="88">
        <f>$D$33</f>
        <v>153</v>
      </c>
      <c r="I24" s="88">
        <f>$D$34</f>
        <v>30</v>
      </c>
      <c r="J24" s="88">
        <f>$D$35</f>
        <v>121</v>
      </c>
      <c r="K24" s="15"/>
      <c r="L24" s="19"/>
      <c r="M24" s="84"/>
    </row>
    <row r="25" spans="1:15" x14ac:dyDescent="0.4">
      <c r="A25" s="2" t="s">
        <v>2</v>
      </c>
      <c r="B25" s="10">
        <f>B23*B24</f>
        <v>0</v>
      </c>
      <c r="C25" s="4">
        <f t="shared" ref="C25:E25" si="5">C23*C24</f>
        <v>0</v>
      </c>
      <c r="D25" s="4">
        <f t="shared" si="5"/>
        <v>0</v>
      </c>
      <c r="E25" s="4">
        <f t="shared" si="5"/>
        <v>0</v>
      </c>
      <c r="F25" s="5"/>
      <c r="G25" s="10">
        <f>G23*G24</f>
        <v>0</v>
      </c>
      <c r="H25" s="4">
        <f t="shared" ref="H25:J25" si="6">H23*H24</f>
        <v>0</v>
      </c>
      <c r="I25" s="4">
        <f t="shared" si="6"/>
        <v>0</v>
      </c>
      <c r="J25" s="4">
        <f t="shared" si="6"/>
        <v>0</v>
      </c>
      <c r="K25" s="5"/>
      <c r="L25" s="10"/>
      <c r="M25" s="82"/>
    </row>
    <row r="26" spans="1:15" x14ac:dyDescent="0.4">
      <c r="A26" s="2" t="s">
        <v>26</v>
      </c>
      <c r="B26" s="54">
        <f>B22*B25</f>
        <v>0</v>
      </c>
      <c r="C26" s="55">
        <f t="shared" ref="C26:E26" si="7">C22*C25</f>
        <v>0</v>
      </c>
      <c r="D26" s="55">
        <f t="shared" si="7"/>
        <v>0</v>
      </c>
      <c r="E26" s="55">
        <f t="shared" si="7"/>
        <v>0</v>
      </c>
      <c r="F26" s="56">
        <f>SUM(B26:E26)</f>
        <v>0</v>
      </c>
      <c r="G26" s="54">
        <f>G22*G25</f>
        <v>0</v>
      </c>
      <c r="H26" s="55">
        <f t="shared" ref="H26:J26" si="8">H22*H25</f>
        <v>0</v>
      </c>
      <c r="I26" s="55">
        <f t="shared" si="8"/>
        <v>0</v>
      </c>
      <c r="J26" s="55">
        <f t="shared" si="8"/>
        <v>0</v>
      </c>
      <c r="K26" s="56">
        <f>SUM(G26:J26)</f>
        <v>0</v>
      </c>
      <c r="L26" s="54">
        <f>F26-K26</f>
        <v>0</v>
      </c>
      <c r="M26" s="92">
        <f>L26*M23</f>
        <v>0</v>
      </c>
    </row>
    <row r="27" spans="1:15" x14ac:dyDescent="0.4">
      <c r="A27" s="2"/>
      <c r="B27" s="54"/>
      <c r="C27" s="102"/>
      <c r="D27" s="103" t="s">
        <v>53</v>
      </c>
      <c r="E27" s="144">
        <f>F26*650</f>
        <v>0</v>
      </c>
      <c r="F27" s="145"/>
      <c r="G27" s="104"/>
      <c r="H27" s="102"/>
      <c r="I27" s="103" t="s">
        <v>53</v>
      </c>
      <c r="J27" s="144">
        <f>K26*650</f>
        <v>0</v>
      </c>
      <c r="K27" s="145"/>
      <c r="L27" s="54"/>
      <c r="M27" s="98"/>
    </row>
    <row r="28" spans="1:15" s="58" customFormat="1" x14ac:dyDescent="0.4">
      <c r="A28" s="61" t="s">
        <v>30</v>
      </c>
      <c r="B28" s="62"/>
      <c r="C28" s="63"/>
      <c r="D28" s="130" t="s">
        <v>32</v>
      </c>
      <c r="E28" s="130"/>
      <c r="F28" s="64">
        <f>F26*M23</f>
        <v>0</v>
      </c>
      <c r="G28" s="62"/>
      <c r="H28" s="63"/>
      <c r="I28" s="130" t="s">
        <v>32</v>
      </c>
      <c r="J28" s="130"/>
      <c r="K28" s="90">
        <f>K26*M23</f>
        <v>0</v>
      </c>
      <c r="L28" s="62"/>
      <c r="M28" s="85"/>
      <c r="N28" s="68"/>
      <c r="O28" s="68"/>
    </row>
    <row r="29" spans="1:15" s="48" customFormat="1" x14ac:dyDescent="0.4">
      <c r="A29" s="73" t="s">
        <v>31</v>
      </c>
      <c r="B29" s="74"/>
      <c r="C29" s="75"/>
      <c r="D29" s="146" t="s">
        <v>33</v>
      </c>
      <c r="E29" s="146"/>
      <c r="F29" s="91">
        <f>F10+F19+F28</f>
        <v>4.2398400000000001</v>
      </c>
      <c r="G29" s="74"/>
      <c r="H29" s="75"/>
      <c r="I29" s="146" t="s">
        <v>33</v>
      </c>
      <c r="J29" s="146"/>
      <c r="K29" s="91">
        <f>K10+K19+K28</f>
        <v>1.2451824000000002</v>
      </c>
      <c r="L29" s="74"/>
      <c r="M29" s="93">
        <f>SUM(M26,M8,M17)</f>
        <v>2.9946576</v>
      </c>
      <c r="N29" s="70">
        <f>F29-K29</f>
        <v>2.9946576</v>
      </c>
      <c r="O29" s="69" t="b">
        <f>M29=N29</f>
        <v>1</v>
      </c>
    </row>
    <row r="30" spans="1:15" ht="28.5" customHeight="1" x14ac:dyDescent="0.4">
      <c r="A30" s="147" t="s">
        <v>19</v>
      </c>
      <c r="B30" s="148"/>
      <c r="C30" s="148"/>
      <c r="D30" s="148"/>
      <c r="E30" s="148"/>
      <c r="F30" s="148"/>
      <c r="G30" s="148"/>
      <c r="H30" s="148"/>
      <c r="I30" s="148"/>
      <c r="J30" s="148"/>
      <c r="K30" s="148"/>
      <c r="L30" s="148"/>
      <c r="M30" s="94">
        <f>-M29</f>
        <v>-2.9946576</v>
      </c>
    </row>
    <row r="31" spans="1:15" ht="15.75" customHeight="1" x14ac:dyDescent="0.4">
      <c r="A31" s="1"/>
      <c r="B31" s="8" t="s">
        <v>37</v>
      </c>
      <c r="C31" s="8" t="s">
        <v>38</v>
      </c>
      <c r="D31" s="8" t="s">
        <v>39</v>
      </c>
      <c r="E31" s="8" t="s">
        <v>57</v>
      </c>
      <c r="F31" s="151" t="s">
        <v>64</v>
      </c>
      <c r="G31" s="151"/>
      <c r="H31" s="151"/>
      <c r="I31" s="151"/>
      <c r="J31" s="151"/>
      <c r="K31" s="151"/>
      <c r="L31" s="127" t="s">
        <v>25</v>
      </c>
      <c r="M31" s="128">
        <f>1-K29/F29</f>
        <v>0.70631382316313818</v>
      </c>
    </row>
    <row r="32" spans="1:15" ht="15.75" customHeight="1" x14ac:dyDescent="0.4">
      <c r="A32" s="32" t="s">
        <v>47</v>
      </c>
      <c r="B32" s="118">
        <v>46113</v>
      </c>
      <c r="C32" s="118">
        <v>46173</v>
      </c>
      <c r="D32" s="72">
        <f>DATEDIF(B32,C32,"d")+1</f>
        <v>61</v>
      </c>
      <c r="E32" s="119" t="s">
        <v>60</v>
      </c>
      <c r="F32" s="152"/>
      <c r="G32" s="152"/>
      <c r="H32" s="152"/>
      <c r="I32" s="152"/>
      <c r="J32" s="152"/>
      <c r="K32" s="152"/>
    </row>
    <row r="33" spans="1:13" ht="15.75" customHeight="1" x14ac:dyDescent="0.4">
      <c r="A33" s="32" t="s">
        <v>42</v>
      </c>
      <c r="B33" s="118">
        <v>46174</v>
      </c>
      <c r="C33" s="118">
        <v>46326</v>
      </c>
      <c r="D33" s="72">
        <f>DATEDIF(B33,C33,"d")+1</f>
        <v>153</v>
      </c>
      <c r="E33" s="119" t="s">
        <v>60</v>
      </c>
      <c r="F33" s="152"/>
      <c r="G33" s="152"/>
      <c r="H33" s="152"/>
      <c r="I33" s="152"/>
      <c r="J33" s="152"/>
      <c r="K33" s="152"/>
    </row>
    <row r="34" spans="1:13" ht="15.75" customHeight="1" x14ac:dyDescent="0.4">
      <c r="A34" s="1" t="s">
        <v>46</v>
      </c>
      <c r="B34" s="118">
        <v>46327</v>
      </c>
      <c r="C34" s="118">
        <v>46356</v>
      </c>
      <c r="D34" s="72">
        <f>DATEDIF(B34,C34,"d")+1</f>
        <v>30</v>
      </c>
      <c r="E34" s="119" t="s">
        <v>60</v>
      </c>
      <c r="F34" s="152"/>
      <c r="G34" s="152"/>
      <c r="H34" s="152"/>
      <c r="I34" s="152"/>
      <c r="J34" s="152"/>
      <c r="K34" s="152"/>
    </row>
    <row r="35" spans="1:13" ht="15.75" customHeight="1" x14ac:dyDescent="0.4">
      <c r="A35" s="32" t="s">
        <v>48</v>
      </c>
      <c r="B35" s="118">
        <v>46357</v>
      </c>
      <c r="C35" s="118">
        <v>46477</v>
      </c>
      <c r="D35" s="72">
        <f>DATEDIF(B35,C35,"d")+1</f>
        <v>121</v>
      </c>
      <c r="E35" s="119" t="s">
        <v>60</v>
      </c>
      <c r="F35" s="152"/>
      <c r="G35" s="152"/>
      <c r="H35" s="152"/>
      <c r="I35" s="152"/>
      <c r="J35" s="152"/>
      <c r="K35" s="152"/>
    </row>
    <row r="36" spans="1:13" ht="15.75" customHeight="1" x14ac:dyDescent="0.4">
      <c r="D36" s="72">
        <f>SUM(D32:D35)</f>
        <v>365</v>
      </c>
      <c r="F36" s="123"/>
      <c r="G36" s="123"/>
      <c r="H36" s="123"/>
      <c r="I36" s="123"/>
      <c r="J36" s="123"/>
      <c r="K36" s="123"/>
    </row>
    <row r="38" spans="1:13" ht="16.5" thickBot="1" x14ac:dyDescent="0.45"/>
    <row r="39" spans="1:13" x14ac:dyDescent="0.4">
      <c r="J39" s="135" t="s">
        <v>49</v>
      </c>
      <c r="K39" s="136"/>
      <c r="L39" s="136"/>
      <c r="M39" s="137"/>
    </row>
    <row r="40" spans="1:13" x14ac:dyDescent="0.4">
      <c r="J40" s="138"/>
      <c r="K40" s="139"/>
      <c r="L40" s="139"/>
      <c r="M40" s="140"/>
    </row>
    <row r="41" spans="1:13" ht="16.5" thickBot="1" x14ac:dyDescent="0.45">
      <c r="J41" s="141"/>
      <c r="K41" s="142"/>
      <c r="L41" s="142"/>
      <c r="M41" s="143"/>
    </row>
  </sheetData>
  <mergeCells count="23">
    <mergeCell ref="I28:J28"/>
    <mergeCell ref="E9:F9"/>
    <mergeCell ref="J9:K9"/>
    <mergeCell ref="E18:F18"/>
    <mergeCell ref="J18:K18"/>
    <mergeCell ref="E27:F27"/>
    <mergeCell ref="J27:K27"/>
    <mergeCell ref="J39:M41"/>
    <mergeCell ref="D2:E2"/>
    <mergeCell ref="I2:J2"/>
    <mergeCell ref="D10:E10"/>
    <mergeCell ref="I10:J10"/>
    <mergeCell ref="D11:E11"/>
    <mergeCell ref="I11:J11"/>
    <mergeCell ref="D29:E29"/>
    <mergeCell ref="I29:J29"/>
    <mergeCell ref="A30:L30"/>
    <mergeCell ref="D19:E19"/>
    <mergeCell ref="I19:J19"/>
    <mergeCell ref="D20:E20"/>
    <mergeCell ref="I20:J20"/>
    <mergeCell ref="F31:K35"/>
    <mergeCell ref="D28:E28"/>
  </mergeCells>
  <phoneticPr fontId="2"/>
  <pageMargins left="0.7" right="0.27" top="0.75" bottom="0.75" header="0.3" footer="0.3"/>
  <pageSetup paperSize="9" scale="6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作成例 比較表 (空調)</vt:lpstr>
      <vt:lpstr>作成例 比較表(給湯)</vt:lpstr>
      <vt:lpstr>'作成例 比較表 (空調)'!Print_Area</vt:lpstr>
      <vt:lpstr>'作成例 比較表(給湯)'!Print_Area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2026-05-25T05:03:52Z</dcterms:created>
  <dcterms:modified xsi:type="dcterms:W3CDTF">2026-05-25T07:47:39Z</dcterms:modified>
</cp:coreProperties>
</file>